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BISMILLAH SKRIPSI\"/>
    </mc:Choice>
  </mc:AlternateContent>
  <xr:revisionPtr revIDLastSave="0" documentId="13_ncr:1_{375A81FE-414C-42A7-83D8-BC44950DF656}" xr6:coauthVersionLast="47" xr6:coauthVersionMax="47" xr10:uidLastSave="{00000000-0000-0000-0000-000000000000}"/>
  <bookViews>
    <workbookView xWindow="-120" yWindow="-120" windowWidth="20730" windowHeight="11160" firstSheet="1" activeTab="5" xr2:uid="{C978B06C-D8D5-4BAB-A0AC-764E3FC67491}"/>
  </bookViews>
  <sheets>
    <sheet name="Green Accounting" sheetId="1" r:id="rId1"/>
    <sheet name="Biaya Lingkungan" sheetId="2" r:id="rId2"/>
    <sheet name="Corporate Social Responsibility" sheetId="4" r:id="rId3"/>
    <sheet name="GIC" sheetId="5" r:id="rId4"/>
    <sheet name="Return on Asset" sheetId="3" r:id="rId5"/>
    <sheet name="HASIL TABULASI" sheetId="6" r:id="rId6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" i="6" l="1"/>
  <c r="D12" i="6"/>
  <c r="AR2" i="6"/>
  <c r="AQ2" i="6"/>
  <c r="AP2" i="6"/>
  <c r="AO2" i="6"/>
  <c r="AN2" i="6"/>
  <c r="AM2" i="6"/>
  <c r="AL2" i="6"/>
  <c r="AK2" i="6"/>
  <c r="AJ2" i="6"/>
  <c r="AI2" i="6"/>
  <c r="AH2" i="6"/>
  <c r="AG2" i="6"/>
  <c r="AF2" i="6"/>
  <c r="AE2" i="6"/>
  <c r="AD2" i="6"/>
  <c r="AC2" i="6"/>
  <c r="AB2" i="6"/>
  <c r="AA2" i="6"/>
  <c r="Z2" i="6"/>
  <c r="Y2" i="6"/>
  <c r="X2" i="6"/>
  <c r="W2" i="6"/>
  <c r="V2" i="6"/>
  <c r="U2" i="6"/>
  <c r="D17" i="6"/>
  <c r="D16" i="6"/>
  <c r="D15" i="6"/>
  <c r="D14" i="6"/>
  <c r="D13" i="6"/>
  <c r="D11" i="6"/>
  <c r="D10" i="6"/>
  <c r="D9" i="6"/>
  <c r="D8" i="6"/>
  <c r="D7" i="6"/>
  <c r="D6" i="6"/>
  <c r="D5" i="6"/>
  <c r="D4" i="6"/>
  <c r="D3" i="6"/>
  <c r="G27" i="5"/>
  <c r="F27" i="5"/>
  <c r="E27" i="5"/>
  <c r="G28" i="5"/>
  <c r="F28" i="5"/>
  <c r="E28" i="5"/>
  <c r="D27" i="5"/>
  <c r="D28" i="5"/>
  <c r="F24" i="3"/>
  <c r="E24" i="3"/>
  <c r="D24" i="3"/>
  <c r="F24" i="2"/>
  <c r="E24" i="2"/>
  <c r="D24" i="2"/>
  <c r="E42" i="3"/>
  <c r="D42" i="3"/>
  <c r="E42" i="2"/>
  <c r="D42" i="2"/>
  <c r="AQ147" i="4"/>
  <c r="AQ148" i="4"/>
  <c r="AP28" i="5"/>
  <c r="AP27" i="5" s="1"/>
  <c r="AO28" i="5"/>
  <c r="AO27" i="5" s="1"/>
  <c r="E41" i="3"/>
  <c r="D41" i="3"/>
  <c r="E41" i="2"/>
  <c r="AP148" i="4"/>
  <c r="AP147" i="4" s="1"/>
  <c r="D41" i="2"/>
  <c r="AO148" i="4"/>
  <c r="AO147" i="4" s="1"/>
  <c r="E40" i="3"/>
  <c r="D40" i="3"/>
  <c r="E40" i="2"/>
  <c r="P42" i="1"/>
  <c r="AN28" i="5"/>
  <c r="AN27" i="5" s="1"/>
  <c r="F39" i="3"/>
  <c r="F40" i="3"/>
  <c r="F41" i="3"/>
  <c r="F42" i="3"/>
  <c r="F43" i="3"/>
  <c r="F44" i="3"/>
  <c r="F45" i="3"/>
  <c r="F46" i="3"/>
  <c r="F47" i="3"/>
  <c r="E39" i="3"/>
  <c r="D39" i="3"/>
  <c r="E39" i="2"/>
  <c r="AM28" i="5"/>
  <c r="AM27" i="5" s="1"/>
  <c r="AN148" i="4"/>
  <c r="AN147" i="4" s="1"/>
  <c r="P41" i="1"/>
  <c r="F38" i="3"/>
  <c r="E38" i="3"/>
  <c r="D38" i="3"/>
  <c r="E38" i="2"/>
  <c r="F38" i="2"/>
  <c r="P40" i="1"/>
  <c r="P39" i="1"/>
  <c r="P38" i="1"/>
  <c r="AM148" i="4"/>
  <c r="AM147" i="4" s="1"/>
  <c r="AL28" i="5"/>
  <c r="AL27" i="5" s="1"/>
  <c r="AK27" i="5"/>
  <c r="AK28" i="5"/>
  <c r="E37" i="3"/>
  <c r="D37" i="3"/>
  <c r="F37" i="3" s="1"/>
  <c r="E37" i="2"/>
  <c r="D37" i="2"/>
  <c r="E36" i="3"/>
  <c r="D36" i="3"/>
  <c r="F36" i="3" s="1"/>
  <c r="E36" i="2"/>
  <c r="AJ28" i="5"/>
  <c r="AJ27" i="5" s="1"/>
  <c r="P37" i="1"/>
  <c r="D36" i="2"/>
  <c r="E35" i="3"/>
  <c r="D35" i="3"/>
  <c r="F35" i="3" s="1"/>
  <c r="F35" i="2"/>
  <c r="F36" i="2"/>
  <c r="F37" i="2"/>
  <c r="F39" i="2"/>
  <c r="F40" i="2"/>
  <c r="F41" i="2"/>
  <c r="F42" i="2"/>
  <c r="F43" i="2"/>
  <c r="F44" i="2"/>
  <c r="F45" i="2"/>
  <c r="F46" i="2"/>
  <c r="F47" i="2"/>
  <c r="E35" i="2"/>
  <c r="AI27" i="5"/>
  <c r="AI28" i="5"/>
  <c r="AH27" i="5"/>
  <c r="D34" i="3"/>
  <c r="E34" i="3"/>
  <c r="D33" i="3"/>
  <c r="E33" i="2" s="1"/>
  <c r="E33" i="3"/>
  <c r="AH28" i="5"/>
  <c r="P36" i="1"/>
  <c r="F33" i="2"/>
  <c r="F33" i="3"/>
  <c r="AG28" i="5"/>
  <c r="AG27" i="5" s="1"/>
  <c r="AL148" i="4"/>
  <c r="AL147" i="4" s="1"/>
  <c r="AK147" i="4"/>
  <c r="AJ147" i="4"/>
  <c r="AI147" i="4"/>
  <c r="AK148" i="4"/>
  <c r="AJ148" i="4"/>
  <c r="AI148" i="4"/>
  <c r="AH148" i="4"/>
  <c r="AH147" i="4" s="1"/>
  <c r="P35" i="1"/>
  <c r="E32" i="3"/>
  <c r="D32" i="3"/>
  <c r="F32" i="3" s="1"/>
  <c r="F32" i="2"/>
  <c r="E32" i="2"/>
  <c r="AG148" i="4"/>
  <c r="AG147" i="4" s="1"/>
  <c r="AF148" i="4"/>
  <c r="AF147" i="4" s="1"/>
  <c r="AF28" i="5"/>
  <c r="AF27" i="5" s="1"/>
  <c r="D32" i="2"/>
  <c r="P34" i="1"/>
  <c r="E31" i="3"/>
  <c r="D31" i="3"/>
  <c r="F31" i="3" s="1"/>
  <c r="F31" i="2"/>
  <c r="E31" i="2"/>
  <c r="D31" i="2"/>
  <c r="AE28" i="5"/>
  <c r="AE27" i="5" s="1"/>
  <c r="P33" i="1"/>
  <c r="E30" i="3"/>
  <c r="D30" i="3"/>
  <c r="F30" i="3" s="1"/>
  <c r="F30" i="2"/>
  <c r="E30" i="2"/>
  <c r="D30" i="2"/>
  <c r="AD27" i="5"/>
  <c r="AD28" i="5"/>
  <c r="AE148" i="4"/>
  <c r="AE147" i="4" s="1"/>
  <c r="P32" i="1"/>
  <c r="AC28" i="5"/>
  <c r="AC27" i="5" s="1"/>
  <c r="D29" i="3"/>
  <c r="E29" i="3"/>
  <c r="D29" i="2"/>
  <c r="AD148" i="4"/>
  <c r="AD147" i="4" s="1"/>
  <c r="P31" i="1"/>
  <c r="E28" i="3"/>
  <c r="E28" i="2"/>
  <c r="D28" i="2"/>
  <c r="P29" i="1"/>
  <c r="P30" i="1"/>
  <c r="AC148" i="4"/>
  <c r="AC147" i="4"/>
  <c r="AB28" i="5"/>
  <c r="AB27" i="5"/>
  <c r="E27" i="3"/>
  <c r="E27" i="2"/>
  <c r="D27" i="2"/>
  <c r="AB148" i="4"/>
  <c r="AB147" i="4" s="1"/>
  <c r="AA28" i="5"/>
  <c r="AA27" i="5"/>
  <c r="D26" i="3"/>
  <c r="E26" i="3"/>
  <c r="D26" i="2"/>
  <c r="AA148" i="4"/>
  <c r="AA147" i="4" s="1"/>
  <c r="Z28" i="5"/>
  <c r="Z27" i="5" s="1"/>
  <c r="P28" i="1"/>
  <c r="E25" i="3"/>
  <c r="D25" i="3"/>
  <c r="F25" i="3" s="1"/>
  <c r="F25" i="2"/>
  <c r="E25" i="2"/>
  <c r="D25" i="2"/>
  <c r="Z148" i="4"/>
  <c r="Z147" i="4" s="1"/>
  <c r="Y28" i="5"/>
  <c r="Y27" i="5" s="1"/>
  <c r="P26" i="1"/>
  <c r="P27" i="1"/>
  <c r="Y148" i="4"/>
  <c r="Y147" i="4" s="1"/>
  <c r="X28" i="5"/>
  <c r="X27" i="5" s="1"/>
  <c r="X148" i="4"/>
  <c r="X147" i="4" s="1"/>
  <c r="V27" i="5"/>
  <c r="W28" i="5"/>
  <c r="W27" i="5" s="1"/>
  <c r="P25" i="1"/>
  <c r="F23" i="2"/>
  <c r="E23" i="2"/>
  <c r="D23" i="3"/>
  <c r="E23" i="3"/>
  <c r="D23" i="2"/>
  <c r="E22" i="3"/>
  <c r="D22" i="3"/>
  <c r="F22" i="3" s="1"/>
  <c r="E22" i="2"/>
  <c r="F22" i="2"/>
  <c r="D22" i="2"/>
  <c r="E21" i="3"/>
  <c r="D21" i="3"/>
  <c r="F21" i="3" s="1"/>
  <c r="E21" i="2"/>
  <c r="F21" i="2"/>
  <c r="D21" i="2"/>
  <c r="V28" i="5"/>
  <c r="V148" i="4"/>
  <c r="V147" i="4" s="1"/>
  <c r="W148" i="4"/>
  <c r="W147" i="4" s="1"/>
  <c r="P24" i="1"/>
  <c r="T28" i="5"/>
  <c r="U148" i="4"/>
  <c r="U147" i="4" s="1"/>
  <c r="E20" i="3"/>
  <c r="D20" i="3"/>
  <c r="E20" i="2"/>
  <c r="D20" i="2"/>
  <c r="D19" i="3"/>
  <c r="E19" i="2"/>
  <c r="E19" i="3"/>
  <c r="D19" i="2"/>
  <c r="E18" i="3"/>
  <c r="D18" i="3"/>
  <c r="E18" i="2"/>
  <c r="S148" i="4"/>
  <c r="S147" i="4" s="1"/>
  <c r="D18" i="2"/>
  <c r="P23" i="1"/>
  <c r="U27" i="5"/>
  <c r="U28" i="5"/>
  <c r="T27" i="5"/>
  <c r="P22" i="1"/>
  <c r="F20" i="2"/>
  <c r="F20" i="3"/>
  <c r="F19" i="3"/>
  <c r="F19" i="2"/>
  <c r="P21" i="1"/>
  <c r="S28" i="5"/>
  <c r="S27" i="5" s="1"/>
  <c r="T147" i="4"/>
  <c r="T148" i="4"/>
  <c r="F18" i="2"/>
  <c r="F17" i="2"/>
  <c r="F18" i="3"/>
  <c r="R27" i="5"/>
  <c r="R28" i="5"/>
  <c r="R148" i="4"/>
  <c r="P20" i="1"/>
  <c r="F17" i="3"/>
  <c r="P19" i="1"/>
  <c r="R147" i="4"/>
  <c r="Q147" i="4"/>
  <c r="Q27" i="5"/>
  <c r="Q28" i="5"/>
  <c r="P27" i="5"/>
  <c r="P28" i="5"/>
  <c r="P18" i="1"/>
  <c r="Q148" i="4"/>
  <c r="P147" i="4"/>
  <c r="F16" i="3"/>
  <c r="F15" i="2"/>
  <c r="F16" i="2"/>
  <c r="F15" i="3"/>
  <c r="O27" i="5"/>
  <c r="O28" i="5"/>
  <c r="P148" i="4"/>
  <c r="N27" i="5"/>
  <c r="P17" i="1"/>
  <c r="P16" i="1"/>
  <c r="F14" i="2"/>
  <c r="F14" i="3"/>
  <c r="O147" i="4"/>
  <c r="O148" i="4"/>
  <c r="N28" i="5"/>
  <c r="P15" i="1"/>
  <c r="M27" i="5"/>
  <c r="M28" i="5"/>
  <c r="F13" i="2"/>
  <c r="E13" i="2"/>
  <c r="D13" i="3"/>
  <c r="F13" i="3" s="1"/>
  <c r="N147" i="4"/>
  <c r="N148" i="4"/>
  <c r="E12" i="3"/>
  <c r="D12" i="3"/>
  <c r="F12" i="3" s="1"/>
  <c r="L27" i="5"/>
  <c r="L28" i="5"/>
  <c r="M147" i="4"/>
  <c r="M148" i="4"/>
  <c r="E12" i="2"/>
  <c r="F12" i="2"/>
  <c r="P14" i="1"/>
  <c r="E11" i="3"/>
  <c r="D11" i="3"/>
  <c r="F11" i="3" s="1"/>
  <c r="F11" i="2"/>
  <c r="E11" i="2"/>
  <c r="L147" i="4"/>
  <c r="L148" i="4"/>
  <c r="P13" i="1"/>
  <c r="J27" i="5"/>
  <c r="K27" i="5"/>
  <c r="K28" i="5"/>
  <c r="P12" i="1"/>
  <c r="E10" i="3"/>
  <c r="F10" i="3" s="1"/>
  <c r="F10" i="2"/>
  <c r="K147" i="4"/>
  <c r="K148" i="4"/>
  <c r="J28" i="5"/>
  <c r="I27" i="5"/>
  <c r="P11" i="1"/>
  <c r="F9" i="2"/>
  <c r="E9" i="2"/>
  <c r="I28" i="5"/>
  <c r="D9" i="3"/>
  <c r="E9" i="3"/>
  <c r="J147" i="4"/>
  <c r="J148" i="4"/>
  <c r="E8" i="3"/>
  <c r="F8" i="3" s="1"/>
  <c r="H27" i="5"/>
  <c r="H28" i="5"/>
  <c r="C27" i="5"/>
  <c r="C28" i="5"/>
  <c r="I147" i="4"/>
  <c r="I148" i="4"/>
  <c r="P10" i="1"/>
  <c r="F8" i="2"/>
  <c r="H147" i="4"/>
  <c r="G147" i="4"/>
  <c r="F147" i="4"/>
  <c r="E147" i="4"/>
  <c r="D147" i="4"/>
  <c r="P6" i="1"/>
  <c r="P7" i="1"/>
  <c r="P8" i="1"/>
  <c r="P9" i="1"/>
  <c r="D7" i="3"/>
  <c r="F7" i="3" s="1"/>
  <c r="D6" i="3"/>
  <c r="F6" i="3" s="1"/>
  <c r="D5" i="3"/>
  <c r="F5" i="3" s="1"/>
  <c r="D4" i="3"/>
  <c r="F4" i="3" s="1"/>
  <c r="D3" i="3"/>
  <c r="F3" i="3" s="1"/>
  <c r="F7" i="2"/>
  <c r="F6" i="2"/>
  <c r="F5" i="2"/>
  <c r="F4" i="2"/>
  <c r="F3" i="2"/>
  <c r="P5" i="1"/>
  <c r="F9" i="3" l="1"/>
  <c r="F23" i="3"/>
  <c r="E26" i="2"/>
  <c r="F26" i="2" s="1"/>
  <c r="F26" i="3"/>
  <c r="E29" i="2"/>
  <c r="F29" i="2" s="1"/>
  <c r="F29" i="3"/>
  <c r="E34" i="2"/>
  <c r="F34" i="2" s="1"/>
  <c r="F34" i="3"/>
  <c r="D27" i="3"/>
  <c r="F27" i="3" s="1"/>
  <c r="F27" i="2"/>
  <c r="D28" i="3"/>
  <c r="F28" i="3" s="1"/>
  <c r="F28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LENOVO SLIM</author>
  </authors>
  <commentList>
    <comment ref="F5" authorId="0" shapeId="0" xr:uid="{4C09248C-9449-4037-8A2F-68D48731D32E}">
      <text>
        <r>
          <rPr>
            <b/>
            <sz val="9"/>
            <color indexed="81"/>
            <rFont val="Tahoma"/>
            <family val="2"/>
          </rPr>
          <t>LENOVO SLIM:</t>
        </r>
        <r>
          <rPr>
            <sz val="9"/>
            <color indexed="81"/>
            <rFont val="Tahoma"/>
            <family val="2"/>
          </rPr>
          <t xml:space="preserve">
Halaman 620-621
</t>
        </r>
      </text>
    </comment>
    <comment ref="H5" authorId="0" shapeId="0" xr:uid="{61C93D5F-55BE-4239-9C99-FACCABDEFDB7}">
      <text>
        <r>
          <rPr>
            <b/>
            <sz val="9"/>
            <color indexed="81"/>
            <rFont val="Tahoma"/>
            <family val="2"/>
          </rPr>
          <t>LENOVO SLIM:</t>
        </r>
        <r>
          <rPr>
            <sz val="9"/>
            <color indexed="81"/>
            <rFont val="Tahoma"/>
            <family val="2"/>
          </rPr>
          <t xml:space="preserve">
Halaman 620-621
</t>
        </r>
      </text>
    </comment>
    <comment ref="J5" authorId="0" shapeId="0" xr:uid="{28E5ADD8-684F-440F-8093-0F6C30A33694}">
      <text>
        <r>
          <rPr>
            <b/>
            <sz val="9"/>
            <color indexed="81"/>
            <rFont val="Tahoma"/>
            <family val="2"/>
          </rPr>
          <t>LENOVO SLIM:</t>
        </r>
        <r>
          <rPr>
            <sz val="9"/>
            <color indexed="81"/>
            <rFont val="Tahoma"/>
            <family val="2"/>
          </rPr>
          <t xml:space="preserve">
Halaman 624
</t>
        </r>
      </text>
    </comment>
    <comment ref="F6" authorId="0" shapeId="0" xr:uid="{EBF89286-8B4B-49C0-A41C-6714EB7F9548}">
      <text>
        <r>
          <rPr>
            <b/>
            <sz val="9"/>
            <color indexed="81"/>
            <rFont val="Tahoma"/>
            <family val="2"/>
          </rPr>
          <t>LENOVO SLIM:</t>
        </r>
        <r>
          <rPr>
            <sz val="9"/>
            <color indexed="81"/>
            <rFont val="Tahoma"/>
            <family val="2"/>
          </rPr>
          <t xml:space="preserve">
Halaman 694-696
</t>
        </r>
      </text>
    </comment>
    <comment ref="H6" authorId="0" shapeId="0" xr:uid="{6A000237-1629-455B-9C39-3E9ADB12B5DD}">
      <text>
        <r>
          <rPr>
            <b/>
            <sz val="9"/>
            <color indexed="81"/>
            <rFont val="Tahoma"/>
            <family val="2"/>
          </rPr>
          <t>LENOVO SLIM:</t>
        </r>
        <r>
          <rPr>
            <sz val="9"/>
            <color indexed="81"/>
            <rFont val="Tahoma"/>
            <family val="2"/>
          </rPr>
          <t xml:space="preserve">
Halaman 694-696
</t>
        </r>
      </text>
    </comment>
    <comment ref="J6" authorId="0" shapeId="0" xr:uid="{BD2ADB1C-BC5F-4321-A437-C97F292DE9B6}">
      <text>
        <r>
          <rPr>
            <b/>
            <sz val="9"/>
            <color indexed="81"/>
            <rFont val="Tahoma"/>
            <family val="2"/>
          </rPr>
          <t>LENOVO SLIM:</t>
        </r>
        <r>
          <rPr>
            <sz val="9"/>
            <color indexed="81"/>
            <rFont val="Tahoma"/>
            <family val="2"/>
          </rPr>
          <t xml:space="preserve">
Halaman 698
</t>
        </r>
      </text>
    </comment>
    <comment ref="F7" authorId="0" shapeId="0" xr:uid="{20CBBF41-E4DD-4E66-A0FE-E1A173A96FC5}">
      <text>
        <r>
          <rPr>
            <b/>
            <sz val="9"/>
            <color indexed="81"/>
            <rFont val="Tahoma"/>
            <family val="2"/>
          </rPr>
          <t xml:space="preserve">LENOVO SLIM:
</t>
        </r>
        <r>
          <rPr>
            <sz val="9"/>
            <color indexed="81"/>
            <rFont val="Tahoma"/>
            <family val="2"/>
          </rPr>
          <t>Halaman 719-720</t>
        </r>
      </text>
    </comment>
    <comment ref="H7" authorId="0" shapeId="0" xr:uid="{5492EDD1-79DF-45EA-AE38-C482E7B799BE}">
      <text>
        <r>
          <rPr>
            <b/>
            <sz val="9"/>
            <color indexed="81"/>
            <rFont val="Tahoma"/>
            <family val="2"/>
          </rPr>
          <t>LENOVO SLIM:</t>
        </r>
        <r>
          <rPr>
            <sz val="9"/>
            <color indexed="81"/>
            <rFont val="Tahoma"/>
            <family val="2"/>
          </rPr>
          <t xml:space="preserve">
Halaman 719-720
</t>
        </r>
      </text>
    </comment>
    <comment ref="J7" authorId="0" shapeId="0" xr:uid="{B31CF6BB-8926-42EB-82B6-079C13E21D35}">
      <text>
        <r>
          <rPr>
            <b/>
            <sz val="9"/>
            <color indexed="81"/>
            <rFont val="Tahoma"/>
            <family val="2"/>
          </rPr>
          <t>LENOVO SLIM:</t>
        </r>
        <r>
          <rPr>
            <sz val="9"/>
            <color indexed="81"/>
            <rFont val="Tahoma"/>
            <family val="2"/>
          </rPr>
          <t xml:space="preserve">
Halaman 723
</t>
        </r>
      </text>
    </comment>
    <comment ref="F8" authorId="0" shapeId="0" xr:uid="{8EDC340D-DCB8-4AB9-A8A6-2CC9F36D5113}">
      <text>
        <r>
          <rPr>
            <b/>
            <sz val="9"/>
            <color indexed="81"/>
            <rFont val="Tahoma"/>
            <family val="2"/>
          </rPr>
          <t>LENOVO SLIM:</t>
        </r>
        <r>
          <rPr>
            <sz val="9"/>
            <color indexed="81"/>
            <rFont val="Tahoma"/>
            <family val="2"/>
          </rPr>
          <t xml:space="preserve">
Halaman 665-666
</t>
        </r>
      </text>
    </comment>
    <comment ref="H8" authorId="0" shapeId="0" xr:uid="{F82AC25B-087E-41FD-9173-4676001AA4B2}">
      <text>
        <r>
          <rPr>
            <b/>
            <sz val="9"/>
            <color indexed="81"/>
            <rFont val="Tahoma"/>
            <charset val="1"/>
          </rPr>
          <t>LENOVO SLIM:</t>
        </r>
        <r>
          <rPr>
            <sz val="9"/>
            <color indexed="81"/>
            <rFont val="Tahoma"/>
            <charset val="1"/>
          </rPr>
          <t xml:space="preserve">
Halaman 666-668
</t>
        </r>
      </text>
    </comment>
    <comment ref="J8" authorId="0" shapeId="0" xr:uid="{405154D4-967B-4F0F-BC1D-F5CD67725DDC}">
      <text>
        <r>
          <rPr>
            <b/>
            <sz val="9"/>
            <color indexed="81"/>
            <rFont val="Tahoma"/>
            <charset val="1"/>
          </rPr>
          <t>LENOVO SLIM:</t>
        </r>
        <r>
          <rPr>
            <sz val="9"/>
            <color indexed="81"/>
            <rFont val="Tahoma"/>
            <charset val="1"/>
          </rPr>
          <t xml:space="preserve">
Halaman 668
</t>
        </r>
      </text>
    </comment>
    <comment ref="F9" authorId="0" shapeId="0" xr:uid="{2605D3C0-6145-40C6-B2D2-0C9D7BA73D32}">
      <text>
        <r>
          <rPr>
            <b/>
            <sz val="9"/>
            <color indexed="81"/>
            <rFont val="Tahoma"/>
            <charset val="1"/>
          </rPr>
          <t>LENOVO SLIM:</t>
        </r>
        <r>
          <rPr>
            <sz val="9"/>
            <color indexed="81"/>
            <rFont val="Tahoma"/>
            <charset val="1"/>
          </rPr>
          <t xml:space="preserve">
Halaman 641</t>
        </r>
      </text>
    </comment>
    <comment ref="H9" authorId="0" shapeId="0" xr:uid="{FDC07639-90F7-4E9B-805A-C6DF0A177FDC}">
      <text>
        <r>
          <rPr>
            <b/>
            <sz val="9"/>
            <color indexed="81"/>
            <rFont val="Tahoma"/>
            <charset val="1"/>
          </rPr>
          <t>LENOVO SLIM:</t>
        </r>
        <r>
          <rPr>
            <sz val="9"/>
            <color indexed="81"/>
            <rFont val="Tahoma"/>
            <charset val="1"/>
          </rPr>
          <t xml:space="preserve">
Halaman 641-642</t>
        </r>
      </text>
    </comment>
    <comment ref="J9" authorId="0" shapeId="0" xr:uid="{E367E755-E7F5-41D9-8786-442FAB184054}">
      <text>
        <r>
          <rPr>
            <b/>
            <sz val="9"/>
            <color indexed="81"/>
            <rFont val="Tahoma"/>
            <charset val="1"/>
          </rPr>
          <t>LENOVO SLIM:</t>
        </r>
        <r>
          <rPr>
            <sz val="9"/>
            <color indexed="81"/>
            <rFont val="Tahoma"/>
            <charset val="1"/>
          </rPr>
          <t xml:space="preserve">
Halaman 643
</t>
        </r>
      </text>
    </comment>
    <comment ref="F10" authorId="0" shapeId="0" xr:uid="{231E4EB6-D8C7-424C-8D8F-3F642682EC24}">
      <text>
        <r>
          <rPr>
            <b/>
            <sz val="9"/>
            <color indexed="81"/>
            <rFont val="Tahoma"/>
            <charset val="1"/>
          </rPr>
          <t>LENOVO SLIM:</t>
        </r>
        <r>
          <rPr>
            <sz val="9"/>
            <color indexed="81"/>
            <rFont val="Tahoma"/>
            <charset val="1"/>
          </rPr>
          <t xml:space="preserve">
AR Halaman 257-260</t>
        </r>
      </text>
    </comment>
    <comment ref="H10" authorId="0" shapeId="0" xr:uid="{B9F9E8E5-985A-4577-B5E4-8FB102C237E5}">
      <text>
        <r>
          <rPr>
            <b/>
            <sz val="9"/>
            <color indexed="81"/>
            <rFont val="Tahoma"/>
            <charset val="1"/>
          </rPr>
          <t>LENOVO SLIM:</t>
        </r>
        <r>
          <rPr>
            <sz val="9"/>
            <color indexed="81"/>
            <rFont val="Tahoma"/>
            <charset val="1"/>
          </rPr>
          <t xml:space="preserve">
AR halaman 257-260</t>
        </r>
      </text>
    </comment>
    <comment ref="J10" authorId="0" shapeId="0" xr:uid="{5F0AE5B3-538B-40F7-B374-F49E6B1FD8B6}">
      <text>
        <r>
          <rPr>
            <b/>
            <sz val="9"/>
            <color indexed="81"/>
            <rFont val="Tahoma"/>
            <charset val="1"/>
          </rPr>
          <t>LENOVO SLIM:</t>
        </r>
        <r>
          <rPr>
            <sz val="9"/>
            <color indexed="81"/>
            <rFont val="Tahoma"/>
            <charset val="1"/>
          </rPr>
          <t xml:space="preserve">
Halaman 257</t>
        </r>
      </text>
    </comment>
    <comment ref="F11" authorId="0" shapeId="0" xr:uid="{7590A4AE-7D58-493A-8D7D-9E22270F288E}">
      <text>
        <r>
          <rPr>
            <b/>
            <sz val="9"/>
            <color indexed="81"/>
            <rFont val="Tahoma"/>
            <charset val="1"/>
          </rPr>
          <t>LENOVO SLIM:</t>
        </r>
        <r>
          <rPr>
            <sz val="9"/>
            <color indexed="81"/>
            <rFont val="Tahoma"/>
            <charset val="1"/>
          </rPr>
          <t xml:space="preserve">
AR Halaman 276-277</t>
        </r>
      </text>
    </comment>
    <comment ref="H11" authorId="0" shapeId="0" xr:uid="{6114A013-FC36-494C-8054-219EB173B5F8}">
      <text>
        <r>
          <rPr>
            <b/>
            <sz val="9"/>
            <color indexed="81"/>
            <rFont val="Tahoma"/>
            <charset val="1"/>
          </rPr>
          <t>LENOVO SLIM:</t>
        </r>
        <r>
          <rPr>
            <sz val="9"/>
            <color indexed="81"/>
            <rFont val="Tahoma"/>
            <charset val="1"/>
          </rPr>
          <t xml:space="preserve">
AR Halaman 276-277</t>
        </r>
      </text>
    </comment>
    <comment ref="J11" authorId="0" shapeId="0" xr:uid="{49C75527-7215-418A-B576-82B4ED5705B4}">
      <text>
        <r>
          <rPr>
            <b/>
            <sz val="9"/>
            <color indexed="81"/>
            <rFont val="Tahoma"/>
            <charset val="1"/>
          </rPr>
          <t>LENOVO SLIM:
AR Halaman 276</t>
        </r>
      </text>
    </comment>
    <comment ref="F12" authorId="0" shapeId="0" xr:uid="{A3D7470B-0820-45D2-9510-D7819952020A}">
      <text>
        <r>
          <rPr>
            <b/>
            <sz val="9"/>
            <color indexed="81"/>
            <rFont val="Tahoma"/>
            <charset val="1"/>
          </rPr>
          <t>LENOVO SLIM:</t>
        </r>
        <r>
          <rPr>
            <sz val="9"/>
            <color indexed="81"/>
            <rFont val="Tahoma"/>
            <charset val="1"/>
          </rPr>
          <t xml:space="preserve">
SR Halaman 81-84</t>
        </r>
      </text>
    </comment>
    <comment ref="H12" authorId="0" shapeId="0" xr:uid="{1D00F292-876A-44EB-A7E0-004CEAE003CE}">
      <text>
        <r>
          <rPr>
            <b/>
            <sz val="9"/>
            <color indexed="81"/>
            <rFont val="Tahoma"/>
            <charset val="1"/>
          </rPr>
          <t>LENOVO SLIM:</t>
        </r>
        <r>
          <rPr>
            <sz val="9"/>
            <color indexed="81"/>
            <rFont val="Tahoma"/>
            <charset val="1"/>
          </rPr>
          <t xml:space="preserve">
SR Halaman 81-84</t>
        </r>
      </text>
    </comment>
    <comment ref="J12" authorId="0" shapeId="0" xr:uid="{BB1D191A-04FB-4A06-A88F-0EFEE7D575A5}">
      <text>
        <r>
          <rPr>
            <b/>
            <sz val="9"/>
            <color indexed="81"/>
            <rFont val="Tahoma"/>
            <charset val="1"/>
          </rPr>
          <t>LENOVO SLIM:</t>
        </r>
        <r>
          <rPr>
            <sz val="9"/>
            <color indexed="81"/>
            <rFont val="Tahoma"/>
            <charset val="1"/>
          </rPr>
          <t xml:space="preserve">
Halaman 81
</t>
        </r>
      </text>
    </comment>
    <comment ref="F13" authorId="0" shapeId="0" xr:uid="{4C69C880-426D-44F3-9046-15BE0827199C}">
      <text>
        <r>
          <rPr>
            <b/>
            <sz val="9"/>
            <color indexed="81"/>
            <rFont val="Tahoma"/>
            <charset val="1"/>
          </rPr>
          <t>LENOVO SLIM:</t>
        </r>
        <r>
          <rPr>
            <sz val="9"/>
            <color indexed="81"/>
            <rFont val="Tahoma"/>
            <charset val="1"/>
          </rPr>
          <t xml:space="preserve">
Halaman 78</t>
        </r>
      </text>
    </comment>
    <comment ref="H13" authorId="0" shapeId="0" xr:uid="{DCF434EA-0969-499D-A71A-F6CE4ECEC164}">
      <text>
        <r>
          <rPr>
            <b/>
            <sz val="9"/>
            <color indexed="81"/>
            <rFont val="Tahoma"/>
            <charset val="1"/>
          </rPr>
          <t>LENOVO SLIM:</t>
        </r>
        <r>
          <rPr>
            <sz val="9"/>
            <color indexed="81"/>
            <rFont val="Tahoma"/>
            <charset val="1"/>
          </rPr>
          <t xml:space="preserve">
Halaman 78-80 SR</t>
        </r>
      </text>
    </comment>
    <comment ref="J13" authorId="0" shapeId="0" xr:uid="{45471588-E088-4042-A249-44509F6B061A}">
      <text>
        <r>
          <rPr>
            <b/>
            <sz val="9"/>
            <color indexed="81"/>
            <rFont val="Tahoma"/>
            <charset val="1"/>
          </rPr>
          <t>LENOVO SLIM:</t>
        </r>
        <r>
          <rPr>
            <sz val="9"/>
            <color indexed="81"/>
            <rFont val="Tahoma"/>
            <charset val="1"/>
          </rPr>
          <t xml:space="preserve">
Halaman 76
</t>
        </r>
      </text>
    </comment>
    <comment ref="F14" authorId="0" shapeId="0" xr:uid="{6F843B88-6DF0-406B-957D-0C9872746069}">
      <text>
        <r>
          <rPr>
            <b/>
            <sz val="9"/>
            <color indexed="81"/>
            <rFont val="Tahoma"/>
            <charset val="1"/>
          </rPr>
          <t>LENOVO SLIM:</t>
        </r>
        <r>
          <rPr>
            <sz val="9"/>
            <color indexed="81"/>
            <rFont val="Tahoma"/>
            <charset val="1"/>
          </rPr>
          <t xml:space="preserve">
Halaman 4
</t>
        </r>
      </text>
    </comment>
    <comment ref="H14" authorId="0" shapeId="0" xr:uid="{172D0DAB-829F-405C-9296-EA6FF652A3FF}">
      <text>
        <r>
          <rPr>
            <b/>
            <sz val="9"/>
            <color indexed="81"/>
            <rFont val="Tahoma"/>
            <charset val="1"/>
          </rPr>
          <t>LENOVO SLIM:</t>
        </r>
        <r>
          <rPr>
            <sz val="9"/>
            <color indexed="81"/>
            <rFont val="Tahoma"/>
            <charset val="1"/>
          </rPr>
          <t xml:space="preserve">
Halaman 42-45</t>
        </r>
      </text>
    </comment>
    <comment ref="J14" authorId="0" shapeId="0" xr:uid="{96E5FBC9-321C-4A23-A17F-9F9A06DFC1D4}">
      <text>
        <r>
          <rPr>
            <b/>
            <sz val="9"/>
            <color indexed="81"/>
            <rFont val="Tahoma"/>
            <charset val="1"/>
          </rPr>
          <t>LENOVO SLIM:</t>
        </r>
        <r>
          <rPr>
            <sz val="9"/>
            <color indexed="81"/>
            <rFont val="Tahoma"/>
            <charset val="1"/>
          </rPr>
          <t xml:space="preserve">
SR Halaman 40</t>
        </r>
      </text>
    </comment>
    <comment ref="F15" authorId="0" shapeId="0" xr:uid="{09488002-85D6-42FD-A01A-662072103884}">
      <text>
        <r>
          <rPr>
            <b/>
            <sz val="9"/>
            <color indexed="81"/>
            <rFont val="Tahoma"/>
            <family val="2"/>
          </rPr>
          <t>LENOVO SLIM:</t>
        </r>
        <r>
          <rPr>
            <sz val="9"/>
            <color indexed="81"/>
            <rFont val="Tahoma"/>
            <family val="2"/>
          </rPr>
          <t xml:space="preserve">
AR Halaman 499</t>
        </r>
      </text>
    </comment>
    <comment ref="J15" authorId="0" shapeId="0" xr:uid="{7B416679-D1E2-462E-BB45-1FA3CA8FDB05}">
      <text>
        <r>
          <rPr>
            <b/>
            <sz val="9"/>
            <color indexed="81"/>
            <rFont val="Tahoma"/>
            <family val="2"/>
          </rPr>
          <t>LENOVO SLIM:</t>
        </r>
        <r>
          <rPr>
            <sz val="9"/>
            <color indexed="81"/>
            <rFont val="Tahoma"/>
            <family val="2"/>
          </rPr>
          <t xml:space="preserve">
SR Halaman 116
</t>
        </r>
      </text>
    </comment>
    <comment ref="F16" authorId="0" shapeId="0" xr:uid="{9E108D99-3DA7-4E0B-828A-B76EDE4A3A73}">
      <text>
        <r>
          <rPr>
            <b/>
            <sz val="9"/>
            <color indexed="81"/>
            <rFont val="Tahoma"/>
            <family val="2"/>
          </rPr>
          <t>LENOVO SLIM:</t>
        </r>
        <r>
          <rPr>
            <sz val="9"/>
            <color indexed="81"/>
            <rFont val="Tahoma"/>
            <family val="2"/>
          </rPr>
          <t xml:space="preserve">
SR Halaman 7</t>
        </r>
      </text>
    </comment>
    <comment ref="H16" authorId="0" shapeId="0" xr:uid="{EE6288AD-B20C-4B72-9DED-B40CA77BFD45}">
      <text>
        <r>
          <rPr>
            <b/>
            <sz val="9"/>
            <color indexed="81"/>
            <rFont val="Tahoma"/>
            <family val="2"/>
          </rPr>
          <t>LENOVO SLIM:</t>
        </r>
        <r>
          <rPr>
            <sz val="9"/>
            <color indexed="81"/>
            <rFont val="Tahoma"/>
            <family val="2"/>
          </rPr>
          <t xml:space="preserve">
SR Halaman 159-164</t>
        </r>
      </text>
    </comment>
    <comment ref="F17" authorId="0" shapeId="0" xr:uid="{D288DADB-4742-49BB-9EF3-9930D3BB4159}">
      <text>
        <r>
          <rPr>
            <b/>
            <sz val="9"/>
            <color indexed="81"/>
            <rFont val="Tahoma"/>
            <charset val="1"/>
          </rPr>
          <t>LENOVO SLIM:</t>
        </r>
        <r>
          <rPr>
            <sz val="9"/>
            <color indexed="81"/>
            <rFont val="Tahoma"/>
            <charset val="1"/>
          </rPr>
          <t xml:space="preserve">
Halaman 7</t>
        </r>
      </text>
    </comment>
    <comment ref="H17" authorId="0" shapeId="0" xr:uid="{96E837C3-7412-482A-B980-E9813DEAFFCE}">
      <text>
        <r>
          <rPr>
            <b/>
            <sz val="9"/>
            <color indexed="81"/>
            <rFont val="Tahoma"/>
            <charset val="1"/>
          </rPr>
          <t>LENOVO SLIM:</t>
        </r>
        <r>
          <rPr>
            <sz val="9"/>
            <color indexed="81"/>
            <rFont val="Tahoma"/>
            <charset val="1"/>
          </rPr>
          <t xml:space="preserve">
halaman 302-306</t>
        </r>
      </text>
    </comment>
    <comment ref="J17" authorId="0" shapeId="0" xr:uid="{6189AF06-09FE-40DF-923A-A6781A0896B2}">
      <text>
        <r>
          <rPr>
            <b/>
            <sz val="9"/>
            <color indexed="81"/>
            <rFont val="Tahoma"/>
            <charset val="1"/>
          </rPr>
          <t>LENOVO SLIM:</t>
        </r>
        <r>
          <rPr>
            <sz val="9"/>
            <color indexed="81"/>
            <rFont val="Tahoma"/>
            <charset val="1"/>
          </rPr>
          <t xml:space="preserve">
Halaman 6</t>
        </r>
      </text>
    </comment>
    <comment ref="F18" authorId="0" shapeId="0" xr:uid="{0064A52D-2E00-4C4A-875E-7F371E16E3B5}">
      <text>
        <r>
          <rPr>
            <b/>
            <sz val="9"/>
            <color indexed="81"/>
            <rFont val="Tahoma"/>
            <charset val="1"/>
          </rPr>
          <t>LENOVO SLIM:</t>
        </r>
        <r>
          <rPr>
            <sz val="9"/>
            <color indexed="81"/>
            <rFont val="Tahoma"/>
            <charset val="1"/>
          </rPr>
          <t xml:space="preserve">
AR halaman 624-631
</t>
        </r>
      </text>
    </comment>
    <comment ref="H18" authorId="0" shapeId="0" xr:uid="{C9D4AAF7-467C-4076-874D-7E884CC316AC}">
      <text>
        <r>
          <rPr>
            <b/>
            <sz val="9"/>
            <color indexed="81"/>
            <rFont val="Tahoma"/>
            <charset val="1"/>
          </rPr>
          <t>LENOVO SLIM:</t>
        </r>
        <r>
          <rPr>
            <sz val="9"/>
            <color indexed="81"/>
            <rFont val="Tahoma"/>
            <charset val="1"/>
          </rPr>
          <t xml:space="preserve">
AR halaman 624-631
</t>
        </r>
      </text>
    </comment>
    <comment ref="F19" authorId="0" shapeId="0" xr:uid="{016368EA-304D-40B7-975F-F14E3127F1E7}">
      <text>
        <r>
          <rPr>
            <b/>
            <sz val="9"/>
            <color indexed="81"/>
            <rFont val="Tahoma"/>
            <charset val="1"/>
          </rPr>
          <t>LENOVO SLIM:</t>
        </r>
        <r>
          <rPr>
            <sz val="9"/>
            <color indexed="81"/>
            <rFont val="Tahoma"/>
            <charset val="1"/>
          </rPr>
          <t xml:space="preserve">
SR Halaman 9</t>
        </r>
      </text>
    </comment>
    <comment ref="H19" authorId="0" shapeId="0" xr:uid="{3CB03ABF-5155-437D-A463-4E27BD294A23}">
      <text>
        <r>
          <rPr>
            <b/>
            <sz val="9"/>
            <color indexed="81"/>
            <rFont val="Tahoma"/>
            <charset val="1"/>
          </rPr>
          <t>LENOVO SLIM:</t>
        </r>
        <r>
          <rPr>
            <sz val="9"/>
            <color indexed="81"/>
            <rFont val="Tahoma"/>
            <charset val="1"/>
          </rPr>
          <t xml:space="preserve">
AR halaman 624-631
</t>
        </r>
      </text>
    </comment>
    <comment ref="J19" authorId="0" shapeId="0" xr:uid="{1E4311E8-2B8F-42F7-A708-D23646E15C9B}">
      <text>
        <r>
          <rPr>
            <b/>
            <sz val="9"/>
            <color indexed="81"/>
            <rFont val="Tahoma"/>
            <charset val="1"/>
          </rPr>
          <t>LENOVO SLIM:</t>
        </r>
        <r>
          <rPr>
            <sz val="9"/>
            <color indexed="81"/>
            <rFont val="Tahoma"/>
            <charset val="1"/>
          </rPr>
          <t xml:space="preserve">
Halaman 179 SR</t>
        </r>
      </text>
    </comment>
    <comment ref="F20" authorId="0" shapeId="0" xr:uid="{ADD0E15B-9BAD-4C79-920F-36DAE65B7EEB}">
      <text>
        <r>
          <rPr>
            <b/>
            <sz val="9"/>
            <color indexed="81"/>
            <rFont val="Tahoma"/>
            <charset val="1"/>
          </rPr>
          <t>LENOVO SLIM:</t>
        </r>
        <r>
          <rPr>
            <sz val="9"/>
            <color indexed="81"/>
            <rFont val="Tahoma"/>
            <charset val="1"/>
          </rPr>
          <t xml:space="preserve">
SR Halaman 7</t>
        </r>
      </text>
    </comment>
    <comment ref="H20" authorId="0" shapeId="0" xr:uid="{82DEF413-5E53-4458-97E0-663E55F0FFEE}">
      <text>
        <r>
          <rPr>
            <b/>
            <sz val="9"/>
            <color indexed="81"/>
            <rFont val="Tahoma"/>
            <charset val="1"/>
          </rPr>
          <t>LENOVO SLIM:</t>
        </r>
        <r>
          <rPr>
            <sz val="9"/>
            <color indexed="81"/>
            <rFont val="Tahoma"/>
            <charset val="1"/>
          </rPr>
          <t xml:space="preserve">
SR Halaman 109 -115 menjelaskan ttg konsumsi air dan energi</t>
        </r>
      </text>
    </comment>
    <comment ref="J20" authorId="0" shapeId="0" xr:uid="{F1CC46C6-FE90-4EDD-9DAA-07E6C1FEAC1C}">
      <text>
        <r>
          <rPr>
            <b/>
            <sz val="9"/>
            <color indexed="81"/>
            <rFont val="Tahoma"/>
            <charset val="1"/>
          </rPr>
          <t>LENOVO SLIM:</t>
        </r>
        <r>
          <rPr>
            <sz val="9"/>
            <color indexed="81"/>
            <rFont val="Tahoma"/>
            <charset val="1"/>
          </rPr>
          <t xml:space="preserve">
SR halaman 7</t>
        </r>
      </text>
    </comment>
    <comment ref="F21" authorId="0" shapeId="0" xr:uid="{2B0A07AA-B75F-4AF9-834F-78FE78040553}">
      <text>
        <r>
          <rPr>
            <b/>
            <sz val="9"/>
            <color indexed="81"/>
            <rFont val="Tahoma"/>
            <charset val="1"/>
          </rPr>
          <t>LENOVO SLIM:</t>
        </r>
        <r>
          <rPr>
            <sz val="9"/>
            <color indexed="81"/>
            <rFont val="Tahoma"/>
            <charset val="1"/>
          </rPr>
          <t xml:space="preserve">
SR Halaman 112-130</t>
        </r>
      </text>
    </comment>
    <comment ref="H21" authorId="0" shapeId="0" xr:uid="{1AB5680B-7627-4DB3-8C15-30215CB7F288}">
      <text>
        <r>
          <rPr>
            <b/>
            <sz val="9"/>
            <color indexed="81"/>
            <rFont val="Tahoma"/>
            <charset val="1"/>
          </rPr>
          <t>LENOVO SLIM:</t>
        </r>
        <r>
          <rPr>
            <sz val="9"/>
            <color indexed="81"/>
            <rFont val="Tahoma"/>
            <charset val="1"/>
          </rPr>
          <t xml:space="preserve">
SR Halaman 112-130</t>
        </r>
      </text>
    </comment>
    <comment ref="J21" authorId="0" shapeId="0" xr:uid="{E50FD0C4-3968-4FD6-BA65-D8EE8C2CA4CD}">
      <text>
        <r>
          <rPr>
            <b/>
            <sz val="9"/>
            <color indexed="81"/>
            <rFont val="Tahoma"/>
            <charset val="1"/>
          </rPr>
          <t>LENOVO SLIM:</t>
        </r>
        <r>
          <rPr>
            <sz val="9"/>
            <color indexed="81"/>
            <rFont val="Tahoma"/>
            <charset val="1"/>
          </rPr>
          <t xml:space="preserve">
SR Halaman 7</t>
        </r>
      </text>
    </comment>
    <comment ref="F22" authorId="0" shapeId="0" xr:uid="{D86B02AE-148B-44B5-8957-3553B03A5170}">
      <text>
        <r>
          <rPr>
            <b/>
            <sz val="9"/>
            <color indexed="81"/>
            <rFont val="Tahoma"/>
            <charset val="1"/>
          </rPr>
          <t>LENOVO SLIM:</t>
        </r>
        <r>
          <rPr>
            <sz val="9"/>
            <color indexed="81"/>
            <rFont val="Tahoma"/>
            <charset val="1"/>
          </rPr>
          <t xml:space="preserve">
SR Halaman 117</t>
        </r>
      </text>
    </comment>
    <comment ref="H22" authorId="0" shapeId="0" xr:uid="{3430121C-8A04-4AB0-A95B-E9C713C2B62C}">
      <text>
        <r>
          <rPr>
            <b/>
            <sz val="9"/>
            <color indexed="81"/>
            <rFont val="Tahoma"/>
            <charset val="1"/>
          </rPr>
          <t>LENOVO SLIM:</t>
        </r>
        <r>
          <rPr>
            <sz val="9"/>
            <color indexed="81"/>
            <rFont val="Tahoma"/>
            <charset val="1"/>
          </rPr>
          <t xml:space="preserve">
SR halaman 118-125</t>
        </r>
      </text>
    </comment>
    <comment ref="J22" authorId="0" shapeId="0" xr:uid="{C998104C-A653-44D7-8D6A-82DC953C5213}">
      <text>
        <r>
          <rPr>
            <b/>
            <sz val="9"/>
            <color indexed="81"/>
            <rFont val="Tahoma"/>
            <charset val="1"/>
          </rPr>
          <t>LENOVO SLIM:</t>
        </r>
        <r>
          <rPr>
            <sz val="9"/>
            <color indexed="81"/>
            <rFont val="Tahoma"/>
            <charset val="1"/>
          </rPr>
          <t xml:space="preserve">
Sr halaman 132</t>
        </r>
      </text>
    </comment>
    <comment ref="F23" authorId="0" shapeId="0" xr:uid="{56854EA1-E8B3-4FFE-B84D-87862313C009}">
      <text>
        <r>
          <rPr>
            <b/>
            <sz val="9"/>
            <color indexed="81"/>
            <rFont val="Tahoma"/>
            <charset val="1"/>
          </rPr>
          <t>LENOVO SLIM:</t>
        </r>
        <r>
          <rPr>
            <sz val="9"/>
            <color indexed="81"/>
            <rFont val="Tahoma"/>
            <charset val="1"/>
          </rPr>
          <t xml:space="preserve">
SR halaman 7</t>
        </r>
      </text>
    </comment>
    <comment ref="H23" authorId="0" shapeId="0" xr:uid="{4FE04D78-DD2B-440B-981B-0C98BA1275D0}">
      <text>
        <r>
          <rPr>
            <b/>
            <sz val="9"/>
            <color indexed="81"/>
            <rFont val="Tahoma"/>
            <charset val="1"/>
          </rPr>
          <t>LENOVO SLIM:</t>
        </r>
        <r>
          <rPr>
            <sz val="9"/>
            <color indexed="81"/>
            <rFont val="Tahoma"/>
            <charset val="1"/>
          </rPr>
          <t xml:space="preserve">
SR halaman 173</t>
        </r>
      </text>
    </comment>
    <comment ref="F24" authorId="0" shapeId="0" xr:uid="{063D36CE-E7B1-44CB-8598-6ACD64D3A247}">
      <text>
        <r>
          <rPr>
            <b/>
            <sz val="9"/>
            <color indexed="81"/>
            <rFont val="Tahoma"/>
            <charset val="1"/>
          </rPr>
          <t>LENOVO SLIM:</t>
        </r>
        <r>
          <rPr>
            <sz val="9"/>
            <color indexed="81"/>
            <rFont val="Tahoma"/>
            <charset val="1"/>
          </rPr>
          <t xml:space="preserve">
SR Halaman 9</t>
        </r>
      </text>
    </comment>
    <comment ref="H24" authorId="0" shapeId="0" xr:uid="{BEFF19EA-F809-4C44-B0CE-E72732E07664}">
      <text>
        <r>
          <rPr>
            <b/>
            <sz val="9"/>
            <color indexed="81"/>
            <rFont val="Tahoma"/>
            <charset val="1"/>
          </rPr>
          <t>LENOVO SLIM:</t>
        </r>
        <r>
          <rPr>
            <sz val="9"/>
            <color indexed="81"/>
            <rFont val="Tahoma"/>
            <charset val="1"/>
          </rPr>
          <t xml:space="preserve">
SR Halaman 109-120</t>
        </r>
      </text>
    </comment>
    <comment ref="J24" authorId="0" shapeId="0" xr:uid="{E6F801BC-168D-40A2-BAA5-2F0CAF5832E0}">
      <text>
        <r>
          <rPr>
            <b/>
            <sz val="9"/>
            <color indexed="81"/>
            <rFont val="Tahoma"/>
            <charset val="1"/>
          </rPr>
          <t>LENOVO SLIM:</t>
        </r>
        <r>
          <rPr>
            <sz val="9"/>
            <color indexed="81"/>
            <rFont val="Tahoma"/>
            <charset val="1"/>
          </rPr>
          <t xml:space="preserve">
SR Halaman 225</t>
        </r>
      </text>
    </comment>
    <comment ref="F25" authorId="0" shapeId="0" xr:uid="{61E57575-1FF0-45D9-A657-8B3C6D702494}">
      <text>
        <r>
          <rPr>
            <b/>
            <sz val="9"/>
            <color indexed="81"/>
            <rFont val="Tahoma"/>
            <charset val="1"/>
          </rPr>
          <t>LENOVO SLIM:</t>
        </r>
        <r>
          <rPr>
            <sz val="9"/>
            <color indexed="81"/>
            <rFont val="Tahoma"/>
            <charset val="1"/>
          </rPr>
          <t xml:space="preserve">
SR halaman 7</t>
        </r>
      </text>
    </comment>
    <comment ref="H25" authorId="0" shapeId="0" xr:uid="{573169A0-F62B-4D1B-BE7D-1D02DBB51704}">
      <text>
        <r>
          <rPr>
            <b/>
            <sz val="9"/>
            <color indexed="81"/>
            <rFont val="Tahoma"/>
            <charset val="1"/>
          </rPr>
          <t>LENOVO SLIM:</t>
        </r>
        <r>
          <rPr>
            <sz val="9"/>
            <color indexed="81"/>
            <rFont val="Tahoma"/>
            <charset val="1"/>
          </rPr>
          <t xml:space="preserve">
SR Halaman 110 dan seterusnya</t>
        </r>
      </text>
    </comment>
    <comment ref="J25" authorId="0" shapeId="0" xr:uid="{AFB016DB-234E-444D-8411-C6307D07E7ED}">
      <text>
        <r>
          <rPr>
            <b/>
            <sz val="9"/>
            <color indexed="81"/>
            <rFont val="Tahoma"/>
            <charset val="1"/>
          </rPr>
          <t>LENOVO SLIM:</t>
        </r>
        <r>
          <rPr>
            <sz val="9"/>
            <color indexed="81"/>
            <rFont val="Tahoma"/>
            <charset val="1"/>
          </rPr>
          <t xml:space="preserve">
SR halaman 105</t>
        </r>
      </text>
    </comment>
    <comment ref="F26" authorId="0" shapeId="0" xr:uid="{4B2ABE6A-5367-41D3-AF69-B17DA32E4622}">
      <text>
        <r>
          <rPr>
            <b/>
            <sz val="9"/>
            <color indexed="81"/>
            <rFont val="Tahoma"/>
            <charset val="1"/>
          </rPr>
          <t>LENOVO SLIM:</t>
        </r>
        <r>
          <rPr>
            <sz val="9"/>
            <color indexed="81"/>
            <rFont val="Tahoma"/>
            <charset val="1"/>
          </rPr>
          <t xml:space="preserve">
SR halaman 8
</t>
        </r>
      </text>
    </comment>
    <comment ref="H26" authorId="0" shapeId="0" xr:uid="{F032901C-C832-4D27-AE83-E28D10FFEFB5}">
      <text>
        <r>
          <rPr>
            <b/>
            <sz val="9"/>
            <color indexed="81"/>
            <rFont val="Tahoma"/>
            <charset val="1"/>
          </rPr>
          <t>LENOVO SLIM:</t>
        </r>
        <r>
          <rPr>
            <sz val="9"/>
            <color indexed="81"/>
            <rFont val="Tahoma"/>
            <charset val="1"/>
          </rPr>
          <t xml:space="preserve">
Dari halaman 59 SR</t>
        </r>
      </text>
    </comment>
    <comment ref="F27" authorId="0" shapeId="0" xr:uid="{27BF286C-B81E-403F-8828-B8EE4E136C0C}">
      <text>
        <r>
          <rPr>
            <b/>
            <sz val="9"/>
            <color indexed="81"/>
            <rFont val="Tahoma"/>
            <charset val="1"/>
          </rPr>
          <t>LENOVO SLIM:</t>
        </r>
        <r>
          <rPr>
            <sz val="9"/>
            <color indexed="81"/>
            <rFont val="Tahoma"/>
            <charset val="1"/>
          </rPr>
          <t xml:space="preserve">
SR Halaman 20
</t>
        </r>
      </text>
    </comment>
    <comment ref="H27" authorId="0" shapeId="0" xr:uid="{93029B33-B3E5-48A2-AFE5-A030144DE424}">
      <text>
        <r>
          <rPr>
            <b/>
            <sz val="9"/>
            <color indexed="81"/>
            <rFont val="Tahoma"/>
            <charset val="1"/>
          </rPr>
          <t>LENOVO SLIM:</t>
        </r>
        <r>
          <rPr>
            <sz val="9"/>
            <color indexed="81"/>
            <rFont val="Tahoma"/>
            <charset val="1"/>
          </rPr>
          <t xml:space="preserve">
SR Halaman 20
</t>
        </r>
      </text>
    </comment>
    <comment ref="J27" authorId="0" shapeId="0" xr:uid="{30E31A3D-EBAF-451E-9A2C-0F16485273FC}">
      <text>
        <r>
          <rPr>
            <b/>
            <sz val="9"/>
            <color indexed="81"/>
            <rFont val="Tahoma"/>
            <charset val="1"/>
          </rPr>
          <t>LENOVO SLIM:</t>
        </r>
        <r>
          <rPr>
            <sz val="9"/>
            <color indexed="81"/>
            <rFont val="Tahoma"/>
            <charset val="1"/>
          </rPr>
          <t xml:space="preserve">
SR halaman 34</t>
        </r>
      </text>
    </comment>
    <comment ref="F29" authorId="0" shapeId="0" xr:uid="{1393AED3-F4CD-4D1D-A9A4-27C3A3344B90}">
      <text>
        <r>
          <rPr>
            <b/>
            <sz val="9"/>
            <color indexed="81"/>
            <rFont val="Tahoma"/>
            <charset val="1"/>
          </rPr>
          <t>LENOVO SLIM:</t>
        </r>
        <r>
          <rPr>
            <sz val="9"/>
            <color indexed="81"/>
            <rFont val="Tahoma"/>
            <charset val="1"/>
          </rPr>
          <t xml:space="preserve">
SR Halaman 21</t>
        </r>
      </text>
    </comment>
    <comment ref="H29" authorId="0" shapeId="0" xr:uid="{9049DB0F-C2F3-4AD9-96EF-8222B6B2C810}">
      <text>
        <r>
          <rPr>
            <b/>
            <sz val="9"/>
            <color indexed="81"/>
            <rFont val="Tahoma"/>
            <charset val="1"/>
          </rPr>
          <t>LENOVO SLIM:</t>
        </r>
        <r>
          <rPr>
            <sz val="9"/>
            <color indexed="81"/>
            <rFont val="Tahoma"/>
            <charset val="1"/>
          </rPr>
          <t xml:space="preserve">
SR Halaman 21</t>
        </r>
      </text>
    </comment>
    <comment ref="F30" authorId="0" shapeId="0" xr:uid="{7E1299AB-F0DD-46CA-AF4D-4212098F916C}">
      <text>
        <r>
          <rPr>
            <b/>
            <sz val="9"/>
            <color indexed="81"/>
            <rFont val="Tahoma"/>
            <charset val="1"/>
          </rPr>
          <t>LENOVO SLIM:</t>
        </r>
        <r>
          <rPr>
            <sz val="9"/>
            <color indexed="81"/>
            <rFont val="Tahoma"/>
            <charset val="1"/>
          </rPr>
          <t xml:space="preserve">
AR halaman 230-234
</t>
        </r>
      </text>
    </comment>
    <comment ref="H30" authorId="0" shapeId="0" xr:uid="{FFC91BCC-5205-476B-89BA-8BFFF584689F}">
      <text>
        <r>
          <rPr>
            <b/>
            <sz val="9"/>
            <color indexed="81"/>
            <rFont val="Tahoma"/>
            <charset val="1"/>
          </rPr>
          <t>LENOVO SLIM:</t>
        </r>
        <r>
          <rPr>
            <sz val="9"/>
            <color indexed="81"/>
            <rFont val="Tahoma"/>
            <charset val="1"/>
          </rPr>
          <t xml:space="preserve">
AR halaman 230-234
</t>
        </r>
      </text>
    </comment>
    <comment ref="J30" authorId="0" shapeId="0" xr:uid="{D14B3346-6ECE-4DE5-BED6-CF71E6771A0E}">
      <text>
        <r>
          <rPr>
            <b/>
            <sz val="9"/>
            <color indexed="81"/>
            <rFont val="Tahoma"/>
            <charset val="1"/>
          </rPr>
          <t>LENOVO SLIM:</t>
        </r>
        <r>
          <rPr>
            <sz val="9"/>
            <color indexed="81"/>
            <rFont val="Tahoma"/>
            <charset val="1"/>
          </rPr>
          <t xml:space="preserve">
AR Halaman 261</t>
        </r>
      </text>
    </comment>
    <comment ref="F32" authorId="0" shapeId="0" xr:uid="{4D8C640E-0062-4673-ACB4-630FE10A62A2}">
      <text>
        <r>
          <rPr>
            <b/>
            <sz val="9"/>
            <color indexed="81"/>
            <rFont val="Tahoma"/>
            <charset val="1"/>
          </rPr>
          <t>LENOVO SLIM:</t>
        </r>
        <r>
          <rPr>
            <sz val="9"/>
            <color indexed="81"/>
            <rFont val="Tahoma"/>
            <charset val="1"/>
          </rPr>
          <t xml:space="preserve">
SR halaman 2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LENOVO SLIM</author>
  </authors>
  <commentList>
    <comment ref="D3" authorId="0" shapeId="0" xr:uid="{3049D54F-C822-454C-9AAB-EC2A11DC47FD}">
      <text>
        <r>
          <rPr>
            <b/>
            <sz val="9"/>
            <color indexed="81"/>
            <rFont val="Tahoma"/>
            <family val="2"/>
          </rPr>
          <t>LENOVO SLIM:</t>
        </r>
        <r>
          <rPr>
            <sz val="9"/>
            <color indexed="81"/>
            <rFont val="Tahoma"/>
            <family val="2"/>
          </rPr>
          <t xml:space="preserve">
Halaman 11
</t>
        </r>
      </text>
    </comment>
    <comment ref="E3" authorId="0" shapeId="0" xr:uid="{ACC508BA-5A34-4486-8EFB-39488B89594E}">
      <text>
        <r>
          <rPr>
            <b/>
            <sz val="9"/>
            <color indexed="81"/>
            <rFont val="Tahoma"/>
            <family val="2"/>
          </rPr>
          <t>LENOVO SLIM:</t>
        </r>
        <r>
          <rPr>
            <sz val="9"/>
            <color indexed="81"/>
            <rFont val="Tahoma"/>
            <family val="2"/>
          </rPr>
          <t xml:space="preserve">
Halaman 647</t>
        </r>
      </text>
    </comment>
    <comment ref="D4" authorId="0" shapeId="0" xr:uid="{40287356-3C41-4678-BA17-A61B93158839}">
      <text>
        <r>
          <rPr>
            <b/>
            <sz val="9"/>
            <color indexed="81"/>
            <rFont val="Tahoma"/>
            <family val="2"/>
          </rPr>
          <t>LENOVO SLIM:</t>
        </r>
        <r>
          <rPr>
            <sz val="9"/>
            <color indexed="81"/>
            <rFont val="Tahoma"/>
            <family val="2"/>
          </rPr>
          <t xml:space="preserve">
Halaman 11
</t>
        </r>
      </text>
    </comment>
    <comment ref="E4" authorId="0" shapeId="0" xr:uid="{03546B15-5927-4CB2-A498-EE8C27D3A4CB}">
      <text>
        <r>
          <rPr>
            <b/>
            <sz val="9"/>
            <color indexed="81"/>
            <rFont val="Tahoma"/>
            <family val="2"/>
          </rPr>
          <t>LENOVO SLIM:</t>
        </r>
        <r>
          <rPr>
            <sz val="9"/>
            <color indexed="81"/>
            <rFont val="Tahoma"/>
            <family val="2"/>
          </rPr>
          <t xml:space="preserve">
Halam 731</t>
        </r>
      </text>
    </comment>
    <comment ref="D5" authorId="0" shapeId="0" xr:uid="{E623F1CE-56A3-4708-966C-E31AB98F12CF}">
      <text>
        <r>
          <rPr>
            <b/>
            <sz val="9"/>
            <color indexed="81"/>
            <rFont val="Tahoma"/>
            <family val="2"/>
          </rPr>
          <t>LENOVO SLIM:</t>
        </r>
        <r>
          <rPr>
            <sz val="9"/>
            <color indexed="81"/>
            <rFont val="Tahoma"/>
            <family val="2"/>
          </rPr>
          <t xml:space="preserve">
Halaman 11</t>
        </r>
      </text>
    </comment>
    <comment ref="E5" authorId="0" shapeId="0" xr:uid="{5DC3A801-FBC0-43D7-A2CE-5A9A730B6884}">
      <text>
        <r>
          <rPr>
            <b/>
            <sz val="9"/>
            <color indexed="81"/>
            <rFont val="Tahoma"/>
            <family val="2"/>
          </rPr>
          <t xml:space="preserve">LENOVO SLIM:
</t>
        </r>
        <r>
          <rPr>
            <sz val="9"/>
            <color indexed="81"/>
            <rFont val="Tahoma"/>
            <family val="2"/>
          </rPr>
          <t>Halaman 755</t>
        </r>
      </text>
    </comment>
    <comment ref="D6" authorId="0" shapeId="0" xr:uid="{7AD44FDE-F316-4956-BE0A-CAD63568DE1E}">
      <text>
        <r>
          <rPr>
            <b/>
            <sz val="9"/>
            <color indexed="81"/>
            <rFont val="Tahoma"/>
            <family val="2"/>
          </rPr>
          <t>LENOVO SLIM:</t>
        </r>
        <r>
          <rPr>
            <sz val="9"/>
            <color indexed="81"/>
            <rFont val="Tahoma"/>
            <family val="2"/>
          </rPr>
          <t xml:space="preserve">
Halaman 9
</t>
        </r>
      </text>
    </comment>
    <comment ref="E6" authorId="0" shapeId="0" xr:uid="{069FBEE6-8D5C-459D-806E-28F41C9793C2}">
      <text>
        <r>
          <rPr>
            <b/>
            <sz val="9"/>
            <color indexed="81"/>
            <rFont val="Tahoma"/>
            <family val="2"/>
          </rPr>
          <t>LENOVO SLIM:</t>
        </r>
        <r>
          <rPr>
            <sz val="9"/>
            <color indexed="81"/>
            <rFont val="Tahoma"/>
            <family val="2"/>
          </rPr>
          <t xml:space="preserve">
Halaman 699
</t>
        </r>
      </text>
    </comment>
    <comment ref="D7" authorId="0" shapeId="0" xr:uid="{75CAEBCB-1331-4256-8593-3269574AD5DA}">
      <text>
        <r>
          <rPr>
            <b/>
            <sz val="9"/>
            <color indexed="81"/>
            <rFont val="Tahoma"/>
            <family val="2"/>
          </rPr>
          <t>LENOVO SLIM:</t>
        </r>
        <r>
          <rPr>
            <sz val="9"/>
            <color indexed="81"/>
            <rFont val="Tahoma"/>
            <family val="2"/>
          </rPr>
          <t xml:space="preserve">
Halaman 9</t>
        </r>
      </text>
    </comment>
    <comment ref="E7" authorId="0" shapeId="0" xr:uid="{8CE6F2B6-910D-4A95-A803-AE569C70AFBA}">
      <text>
        <r>
          <rPr>
            <b/>
            <sz val="9"/>
            <color indexed="81"/>
            <rFont val="Tahoma"/>
            <family val="2"/>
          </rPr>
          <t>LENOVO SLIM:</t>
        </r>
        <r>
          <rPr>
            <sz val="9"/>
            <color indexed="81"/>
            <rFont val="Tahoma"/>
            <family val="2"/>
          </rPr>
          <t xml:space="preserve">
Halaman 675
</t>
        </r>
      </text>
    </comment>
    <comment ref="D8" authorId="0" shapeId="0" xr:uid="{60E02979-286A-4E60-A670-A3D444D63AC3}">
      <text>
        <r>
          <rPr>
            <b/>
            <sz val="9"/>
            <color indexed="81"/>
            <rFont val="Tahoma"/>
            <charset val="1"/>
          </rPr>
          <t>LENOVO SLIM:</t>
        </r>
        <r>
          <rPr>
            <sz val="9"/>
            <color indexed="81"/>
            <rFont val="Tahoma"/>
            <charset val="1"/>
          </rPr>
          <t xml:space="preserve">
Halaman 257 nilai kurs 14.146</t>
        </r>
      </text>
    </comment>
    <comment ref="D10" authorId="0" shapeId="0" xr:uid="{74088055-0454-4754-9796-1415FF75CB06}">
      <text>
        <r>
          <rPr>
            <b/>
            <sz val="9"/>
            <color indexed="81"/>
            <rFont val="Tahoma"/>
            <charset val="1"/>
          </rPr>
          <t>LENOVO SLIM:</t>
        </r>
        <r>
          <rPr>
            <sz val="9"/>
            <color indexed="81"/>
            <rFont val="Tahoma"/>
            <charset val="1"/>
          </rPr>
          <t xml:space="preserve">
SR halaman 80</t>
        </r>
      </text>
    </comment>
    <comment ref="D12" authorId="0" shapeId="0" xr:uid="{F02136F3-0EB6-469B-8046-EBC0C6778634}">
      <text>
        <r>
          <rPr>
            <b/>
            <sz val="9"/>
            <color indexed="81"/>
            <rFont val="Tahoma"/>
            <charset val="1"/>
          </rPr>
          <t>LENOVO SLIM:</t>
        </r>
        <r>
          <rPr>
            <sz val="9"/>
            <color indexed="81"/>
            <rFont val="Tahoma"/>
            <charset val="1"/>
          </rPr>
          <t xml:space="preserve">
SR Halaman 40</t>
        </r>
      </text>
    </comment>
    <comment ref="D13" authorId="0" shapeId="0" xr:uid="{46EAE5CD-A33B-42B0-A9B5-9D0C6D5BBF13}">
      <text>
        <r>
          <rPr>
            <b/>
            <sz val="9"/>
            <color indexed="81"/>
            <rFont val="Tahoma"/>
            <family val="2"/>
          </rPr>
          <t>LENOVO SLIM:</t>
        </r>
        <r>
          <rPr>
            <sz val="9"/>
            <color indexed="81"/>
            <rFont val="Tahoma"/>
            <family val="2"/>
          </rPr>
          <t xml:space="preserve">
AR Halaman 486</t>
        </r>
      </text>
    </comment>
    <comment ref="D15" authorId="0" shapeId="0" xr:uid="{680D9C39-8996-4DE0-8E96-F4443C38132E}">
      <text>
        <r>
          <rPr>
            <b/>
            <sz val="9"/>
            <color indexed="81"/>
            <rFont val="Tahoma"/>
            <charset val="1"/>
          </rPr>
          <t>LENOVO SLIM:</t>
        </r>
        <r>
          <rPr>
            <sz val="9"/>
            <color indexed="81"/>
            <rFont val="Tahoma"/>
            <charset val="1"/>
          </rPr>
          <t xml:space="preserve">
Halaman 6</t>
        </r>
      </text>
    </comment>
    <comment ref="D18" authorId="0" shapeId="0" xr:uid="{D436FE6E-51D4-497C-A9E5-30A476F6EA54}">
      <text>
        <r>
          <rPr>
            <b/>
            <sz val="9"/>
            <color indexed="81"/>
            <rFont val="Tahoma"/>
            <charset val="1"/>
          </rPr>
          <t>LENOVO SLIM:</t>
        </r>
        <r>
          <rPr>
            <sz val="9"/>
            <color indexed="81"/>
            <rFont val="Tahoma"/>
            <charset val="1"/>
          </rPr>
          <t xml:space="preserve">
1 dolarnya 13.889</t>
        </r>
      </text>
    </comment>
    <comment ref="D19" authorId="0" shapeId="0" xr:uid="{B2ECDE79-9A7B-440D-B44D-80F959A06243}">
      <text>
        <r>
          <rPr>
            <b/>
            <sz val="9"/>
            <color indexed="81"/>
            <rFont val="Tahoma"/>
            <charset val="1"/>
          </rPr>
          <t>LENOVO SLIM:</t>
        </r>
        <r>
          <rPr>
            <sz val="9"/>
            <color indexed="81"/>
            <rFont val="Tahoma"/>
            <charset val="1"/>
          </rPr>
          <t xml:space="preserve">
1 dolar 14.085 rupiah</t>
        </r>
      </text>
    </comment>
    <comment ref="D20" authorId="0" shapeId="0" xr:uid="{F51A75D5-0460-40C2-8415-55F50FD65ED4}">
      <text>
        <r>
          <rPr>
            <b/>
            <sz val="9"/>
            <color indexed="81"/>
            <rFont val="Tahoma"/>
            <charset val="1"/>
          </rPr>
          <t>LENOVO SLIM:</t>
        </r>
        <r>
          <rPr>
            <sz val="9"/>
            <color indexed="81"/>
            <rFont val="Tahoma"/>
            <charset val="1"/>
          </rPr>
          <t xml:space="preserve">
1 dolar 14286</t>
        </r>
      </text>
    </comment>
    <comment ref="D21" authorId="0" shapeId="0" xr:uid="{6ED3900E-F262-4A74-8B04-AAA4C14537F9}">
      <text>
        <r>
          <rPr>
            <b/>
            <sz val="9"/>
            <color indexed="81"/>
            <rFont val="Tahoma"/>
            <charset val="1"/>
          </rPr>
          <t>LENOVO SLIM:</t>
        </r>
        <r>
          <rPr>
            <sz val="9"/>
            <color indexed="81"/>
            <rFont val="Tahoma"/>
            <charset val="1"/>
          </rPr>
          <t xml:space="preserve">
SR halaman 7 1 dolar nya 15,625</t>
        </r>
      </text>
    </comment>
    <comment ref="D22" authorId="0" shapeId="0" xr:uid="{FD80FC7E-0222-481D-83E4-98B9B87F7E48}">
      <text>
        <r>
          <rPr>
            <b/>
            <sz val="9"/>
            <color indexed="81"/>
            <rFont val="Tahoma"/>
            <charset val="1"/>
          </rPr>
          <t>LENOVO SLIM:</t>
        </r>
        <r>
          <rPr>
            <sz val="9"/>
            <color indexed="81"/>
            <rFont val="Tahoma"/>
            <charset val="1"/>
          </rPr>
          <t xml:space="preserve">
1 dolarnya 15.385</t>
        </r>
      </text>
    </comment>
    <comment ref="D23" authorId="0" shapeId="0" xr:uid="{524618EA-94D3-4A02-B8A4-6BE7F73138E7}">
      <text>
        <r>
          <rPr>
            <b/>
            <sz val="9"/>
            <color indexed="81"/>
            <rFont val="Tahoma"/>
            <charset val="1"/>
          </rPr>
          <t>LENOVO SLIM:</t>
        </r>
        <r>
          <rPr>
            <sz val="9"/>
            <color indexed="81"/>
            <rFont val="Tahoma"/>
            <charset val="1"/>
          </rPr>
          <t xml:space="preserve">
1 dolar 13.897 AR halaman 355</t>
        </r>
      </text>
    </comment>
    <comment ref="D25" authorId="0" shapeId="0" xr:uid="{C232C4D1-B90D-4A9C-9A68-80AFE46E7ECC}">
      <text>
        <r>
          <rPr>
            <b/>
            <sz val="9"/>
            <color indexed="81"/>
            <rFont val="Tahoma"/>
            <charset val="1"/>
          </rPr>
          <t>LENOVO SLIM:</t>
        </r>
        <r>
          <rPr>
            <sz val="9"/>
            <color indexed="81"/>
            <rFont val="Tahoma"/>
            <charset val="1"/>
          </rPr>
          <t xml:space="preserve">
Halaman 34 atau 30,9 dolar AR halaman 164
1 dolar 14.271</t>
        </r>
      </text>
    </comment>
    <comment ref="D26" authorId="0" shapeId="0" xr:uid="{30A21DDE-BE44-4A10-A6E4-B7BCEC4FBC82}">
      <text>
        <r>
          <rPr>
            <b/>
            <sz val="9"/>
            <color indexed="81"/>
            <rFont val="Tahoma"/>
            <charset val="1"/>
          </rPr>
          <t>LENOVO SLIM:</t>
        </r>
        <r>
          <rPr>
            <sz val="9"/>
            <color indexed="81"/>
            <rFont val="Tahoma"/>
            <charset val="1"/>
          </rPr>
          <t xml:space="preserve">
1 dolar rp 15.573</t>
        </r>
      </text>
    </comment>
    <comment ref="D29" authorId="0" shapeId="0" xr:uid="{7427212C-59A7-4817-A963-DAF54C17CA5B}">
      <text>
        <r>
          <rPr>
            <b/>
            <sz val="9"/>
            <color indexed="81"/>
            <rFont val="Tahoma"/>
            <charset val="1"/>
          </rPr>
          <t>LENOVO SLIM:</t>
        </r>
        <r>
          <rPr>
            <sz val="9"/>
            <color indexed="81"/>
            <rFont val="Tahoma"/>
            <charset val="1"/>
          </rPr>
          <t xml:space="preserve">
KURS 14.085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LENOVO SLIM</author>
  </authors>
  <commentList>
    <comment ref="C7" authorId="0" shapeId="0" xr:uid="{3B955542-85C1-4749-BCCE-6450191445A5}">
      <text>
        <r>
          <rPr>
            <b/>
            <sz val="9"/>
            <color indexed="81"/>
            <rFont val="Tahoma"/>
            <charset val="1"/>
          </rPr>
          <t>LENOVO SLIM:</t>
        </r>
        <r>
          <rPr>
            <sz val="9"/>
            <color indexed="81"/>
            <rFont val="Tahoma"/>
            <charset val="1"/>
          </rPr>
          <t xml:space="preserve">
SR halaman 23
</t>
        </r>
      </text>
    </comment>
    <comment ref="D7" authorId="0" shapeId="0" xr:uid="{462F0335-D819-40F2-9320-BF5914907283}">
      <text>
        <r>
          <rPr>
            <b/>
            <sz val="9"/>
            <color indexed="81"/>
            <rFont val="Tahoma"/>
            <charset val="1"/>
          </rPr>
          <t>LENOVO SLIM:</t>
        </r>
        <r>
          <rPr>
            <sz val="9"/>
            <color indexed="81"/>
            <rFont val="Tahoma"/>
            <charset val="1"/>
          </rPr>
          <t xml:space="preserve">
SR halaman 23
</t>
        </r>
      </text>
    </comment>
    <comment ref="E7" authorId="0" shapeId="0" xr:uid="{3057879C-0F8A-4827-BFBC-755AFC01DB3E}">
      <text>
        <r>
          <rPr>
            <b/>
            <sz val="9"/>
            <color indexed="81"/>
            <rFont val="Tahoma"/>
            <charset val="1"/>
          </rPr>
          <t>LENOVO SLIM:</t>
        </r>
        <r>
          <rPr>
            <sz val="9"/>
            <color indexed="81"/>
            <rFont val="Tahoma"/>
            <charset val="1"/>
          </rPr>
          <t xml:space="preserve">
SR halaman 23
</t>
        </r>
      </text>
    </comment>
    <comment ref="F7" authorId="0" shapeId="0" xr:uid="{E36B1102-FC92-42AC-AEB7-EA400A401DCE}">
      <text>
        <r>
          <rPr>
            <b/>
            <sz val="9"/>
            <color indexed="81"/>
            <rFont val="Tahoma"/>
            <charset val="1"/>
          </rPr>
          <t>LENOVO SLIM:</t>
        </r>
        <r>
          <rPr>
            <sz val="9"/>
            <color indexed="81"/>
            <rFont val="Tahoma"/>
            <charset val="1"/>
          </rPr>
          <t xml:space="preserve">
SR halaman 23
</t>
        </r>
      </text>
    </comment>
    <comment ref="G7" authorId="0" shapeId="0" xr:uid="{0487DFA1-E6EF-4483-9293-A80BB582D0DE}">
      <text>
        <r>
          <rPr>
            <b/>
            <sz val="9"/>
            <color indexed="81"/>
            <rFont val="Tahoma"/>
            <charset val="1"/>
          </rPr>
          <t>LENOVO SLIM:</t>
        </r>
        <r>
          <rPr>
            <sz val="9"/>
            <color indexed="81"/>
            <rFont val="Tahoma"/>
            <charset val="1"/>
          </rPr>
          <t xml:space="preserve">
SR halaman 23
</t>
        </r>
      </text>
    </comment>
    <comment ref="K7" authorId="0" shapeId="0" xr:uid="{7D63D374-F0BB-4FB7-82E3-97076C5160D8}">
      <text>
        <r>
          <rPr>
            <b/>
            <sz val="9"/>
            <color indexed="81"/>
            <rFont val="Tahoma"/>
            <charset val="1"/>
          </rPr>
          <t>LENOVO SLIM:</t>
        </r>
        <r>
          <rPr>
            <sz val="9"/>
            <color indexed="81"/>
            <rFont val="Tahoma"/>
            <charset val="1"/>
          </rPr>
          <t xml:space="preserve">
Halaman 20 SR</t>
        </r>
      </text>
    </comment>
    <comment ref="L7" authorId="0" shapeId="0" xr:uid="{5107FDA8-2F63-4FDB-8968-7A0456C2E08C}">
      <text>
        <r>
          <rPr>
            <b/>
            <sz val="9"/>
            <color indexed="81"/>
            <rFont val="Tahoma"/>
            <charset val="1"/>
          </rPr>
          <t>LENOVO SLIM:
Halaman 92</t>
        </r>
      </text>
    </comment>
    <comment ref="Q7" authorId="0" shapeId="0" xr:uid="{DE30F05E-ED65-45C6-B3E4-141E6A45ED34}">
      <text>
        <r>
          <rPr>
            <b/>
            <sz val="9"/>
            <color indexed="81"/>
            <rFont val="Tahoma"/>
            <charset val="1"/>
          </rPr>
          <t>LENOVO SLIM:</t>
        </r>
        <r>
          <rPr>
            <sz val="9"/>
            <color indexed="81"/>
            <rFont val="Tahoma"/>
            <charset val="1"/>
          </rPr>
          <t xml:space="preserve">
SR Halaman 127
</t>
        </r>
      </text>
    </comment>
    <comment ref="T7" authorId="0" shapeId="0" xr:uid="{3AC42494-5421-4911-8691-2A404B1DF8AF}">
      <text>
        <r>
          <rPr>
            <b/>
            <sz val="9"/>
            <color indexed="81"/>
            <rFont val="Tahoma"/>
            <charset val="1"/>
          </rPr>
          <t>LENOVO SLIM:</t>
        </r>
        <r>
          <rPr>
            <sz val="9"/>
            <color indexed="81"/>
            <rFont val="Tahoma"/>
            <charset val="1"/>
          </rPr>
          <t xml:space="preserve">
SR Halaman 73</t>
        </r>
      </text>
    </comment>
    <comment ref="U7" authorId="0" shapeId="0" xr:uid="{B8AC7DB7-B0D9-4169-B9AB-D01ED9EEDB2A}">
      <text>
        <r>
          <rPr>
            <b/>
            <sz val="9"/>
            <color indexed="81"/>
            <rFont val="Tahoma"/>
            <charset val="1"/>
          </rPr>
          <t>LENOVO SLIM:</t>
        </r>
        <r>
          <rPr>
            <sz val="9"/>
            <color indexed="81"/>
            <rFont val="Tahoma"/>
            <charset val="1"/>
          </rPr>
          <t xml:space="preserve">
SR halaman 115</t>
        </r>
      </text>
    </comment>
    <comment ref="V7" authorId="0" shapeId="0" xr:uid="{09DDAA74-0C1E-4E29-9381-B40956C68D40}">
      <text>
        <r>
          <rPr>
            <b/>
            <sz val="9"/>
            <color indexed="81"/>
            <rFont val="Tahoma"/>
            <charset val="1"/>
          </rPr>
          <t>LENOVO SLIM:</t>
        </r>
        <r>
          <rPr>
            <sz val="9"/>
            <color indexed="81"/>
            <rFont val="Tahoma"/>
            <charset val="1"/>
          </rPr>
          <t xml:space="preserve">
SR Halaman 106</t>
        </r>
      </text>
    </comment>
    <comment ref="X7" authorId="0" shapeId="0" xr:uid="{F5BF42AD-6B0D-4A69-909B-501E36B427FF}">
      <text>
        <r>
          <rPr>
            <b/>
            <sz val="9"/>
            <color indexed="81"/>
            <rFont val="Tahoma"/>
            <charset val="1"/>
          </rPr>
          <t>LENOVO SLIM:</t>
        </r>
        <r>
          <rPr>
            <sz val="9"/>
            <color indexed="81"/>
            <rFont val="Tahoma"/>
            <charset val="1"/>
          </rPr>
          <t xml:space="preserve">
SR halaman 74 (Konten)
</t>
        </r>
      </text>
    </comment>
    <comment ref="Y7" authorId="0" shapeId="0" xr:uid="{4164EE5F-1FCE-42C2-BF4C-E0AC3E8A2365}">
      <text>
        <r>
          <rPr>
            <b/>
            <sz val="9"/>
            <color indexed="81"/>
            <rFont val="Tahoma"/>
            <charset val="1"/>
          </rPr>
          <t>LENOVO SLIM:</t>
        </r>
        <r>
          <rPr>
            <sz val="9"/>
            <color indexed="81"/>
            <rFont val="Tahoma"/>
            <charset val="1"/>
          </rPr>
          <t xml:space="preserve">
SR Halaman 15 terbentuknya asosiasi</t>
        </r>
      </text>
    </comment>
    <comment ref="AA7" authorId="0" shapeId="0" xr:uid="{7F5C9DAD-4037-4AEC-B6EC-82A0CD4566F3}">
      <text>
        <r>
          <rPr>
            <b/>
            <sz val="9"/>
            <color indexed="81"/>
            <rFont val="Tahoma"/>
            <charset val="1"/>
          </rPr>
          <t>LENOVO SLIM:</t>
        </r>
        <r>
          <rPr>
            <sz val="9"/>
            <color indexed="81"/>
            <rFont val="Tahoma"/>
            <charset val="1"/>
          </rPr>
          <t xml:space="preserve">
SR halaman 64</t>
        </r>
      </text>
    </comment>
    <comment ref="AB7" authorId="0" shapeId="0" xr:uid="{6E196279-91F3-421D-B0E4-FE803D1F94A1}">
      <text>
        <r>
          <rPr>
            <b/>
            <sz val="9"/>
            <color indexed="81"/>
            <rFont val="Tahoma"/>
            <charset val="1"/>
          </rPr>
          <t>LENOVO SLIM:</t>
        </r>
        <r>
          <rPr>
            <sz val="9"/>
            <color indexed="81"/>
            <rFont val="Tahoma"/>
            <charset val="1"/>
          </rPr>
          <t xml:space="preserve">
AR halaman  217 ADARO NYALAKAN SEJAHTERA</t>
        </r>
      </text>
    </comment>
    <comment ref="AC7" authorId="0" shapeId="0" xr:uid="{320029AC-4005-4276-91EA-D77B6AAF6F3E}">
      <text>
        <r>
          <rPr>
            <b/>
            <sz val="9"/>
            <color indexed="81"/>
            <rFont val="Tahoma"/>
            <charset val="1"/>
          </rPr>
          <t>LENOVO SLIM:</t>
        </r>
        <r>
          <rPr>
            <sz val="9"/>
            <color indexed="81"/>
            <rFont val="Tahoma"/>
            <charset val="1"/>
          </rPr>
          <t xml:space="preserve">
ADAARO LESTARI</t>
        </r>
      </text>
    </comment>
    <comment ref="I8" authorId="0" shapeId="0" xr:uid="{47E15171-3DAC-49F5-A658-19DAAE26573E}">
      <text>
        <r>
          <rPr>
            <b/>
            <sz val="9"/>
            <color indexed="81"/>
            <rFont val="Tahoma"/>
            <charset val="1"/>
          </rPr>
          <t>LENOVO SLIM:</t>
        </r>
        <r>
          <rPr>
            <sz val="9"/>
            <color indexed="81"/>
            <rFont val="Tahoma"/>
            <charset val="1"/>
          </rPr>
          <t xml:space="preserve">
Halaman 298
AR</t>
        </r>
      </text>
    </comment>
    <comment ref="M8" authorId="0" shapeId="0" xr:uid="{D9A64DA9-D76C-49C3-A31D-DFB5ED174691}">
      <text>
        <r>
          <rPr>
            <b/>
            <sz val="9"/>
            <color indexed="81"/>
            <rFont val="Tahoma"/>
            <family val="2"/>
          </rPr>
          <t>LENOVO SLIM:</t>
        </r>
        <r>
          <rPr>
            <sz val="9"/>
            <color indexed="81"/>
            <rFont val="Tahoma"/>
            <family val="2"/>
          </rPr>
          <t xml:space="preserve">
Halaman 116</t>
        </r>
      </text>
    </comment>
    <comment ref="N8" authorId="0" shapeId="0" xr:uid="{67F20B39-329B-41FB-9977-962D15EAB454}">
      <text>
        <r>
          <rPr>
            <b/>
            <sz val="9"/>
            <color indexed="81"/>
            <rFont val="Tahoma"/>
            <family val="2"/>
          </rPr>
          <t>LENOVO SLIM:</t>
        </r>
        <r>
          <rPr>
            <sz val="9"/>
            <color indexed="81"/>
            <rFont val="Tahoma"/>
            <family val="2"/>
          </rPr>
          <t xml:space="preserve">
Halaman 153 SR</t>
        </r>
      </text>
    </comment>
    <comment ref="O8" authorId="0" shapeId="0" xr:uid="{ED89727C-F364-4E68-987A-D317B93BC58D}">
      <text>
        <r>
          <rPr>
            <b/>
            <sz val="9"/>
            <color indexed="81"/>
            <rFont val="Tahoma"/>
            <charset val="1"/>
          </rPr>
          <t>LENOVO SLIM:</t>
        </r>
        <r>
          <rPr>
            <sz val="9"/>
            <color indexed="81"/>
            <rFont val="Tahoma"/>
            <charset val="1"/>
          </rPr>
          <t xml:space="preserve">
Halaman 193</t>
        </r>
      </text>
    </comment>
    <comment ref="P8" authorId="0" shapeId="0" xr:uid="{5E0D7E21-D6E4-4A6D-9FB7-DC392CE86747}">
      <text>
        <r>
          <rPr>
            <b/>
            <sz val="9"/>
            <color indexed="81"/>
            <rFont val="Tahoma"/>
            <charset val="1"/>
          </rPr>
          <t>LENOVO SLIM:</t>
        </r>
        <r>
          <rPr>
            <sz val="9"/>
            <color indexed="81"/>
            <rFont val="Tahoma"/>
            <charset val="1"/>
          </rPr>
          <t xml:space="preserve">
SR Halaman 101 dan 228</t>
        </r>
      </text>
    </comment>
    <comment ref="Q8" authorId="0" shapeId="0" xr:uid="{480EFDEA-8DE6-4B69-BB4C-5708B6590453}">
      <text>
        <r>
          <rPr>
            <b/>
            <sz val="9"/>
            <color indexed="81"/>
            <rFont val="Tahoma"/>
            <charset val="1"/>
          </rPr>
          <t>LENOVO SLIM:</t>
        </r>
        <r>
          <rPr>
            <sz val="9"/>
            <color indexed="81"/>
            <rFont val="Tahoma"/>
            <charset val="1"/>
          </rPr>
          <t xml:space="preserve">
SR Halaman 43</t>
        </r>
      </text>
    </comment>
    <comment ref="AA8" authorId="0" shapeId="0" xr:uid="{F3F12EEF-C1F3-4949-987D-01C36B813E5A}">
      <text>
        <r>
          <rPr>
            <b/>
            <sz val="9"/>
            <color indexed="81"/>
            <rFont val="Tahoma"/>
            <charset val="1"/>
          </rPr>
          <t>LENOVO SLIM:</t>
        </r>
        <r>
          <rPr>
            <sz val="9"/>
            <color indexed="81"/>
            <rFont val="Tahoma"/>
            <charset val="1"/>
          </rPr>
          <t xml:space="preserve">
AR Halaman 207
</t>
        </r>
      </text>
    </comment>
    <comment ref="C9" authorId="0" shapeId="0" xr:uid="{F92EB58A-D6D3-464D-A413-362A08C1A726}">
      <text>
        <r>
          <rPr>
            <b/>
            <sz val="9"/>
            <color indexed="81"/>
            <rFont val="Tahoma"/>
            <charset val="1"/>
          </rPr>
          <t>LENOVO SLIM:</t>
        </r>
        <r>
          <rPr>
            <sz val="9"/>
            <color indexed="81"/>
            <rFont val="Tahoma"/>
            <charset val="1"/>
          </rPr>
          <t xml:space="preserve">
AR HALAMAN 217
</t>
        </r>
      </text>
    </comment>
    <comment ref="D9" authorId="0" shapeId="0" xr:uid="{25823AEB-A8D6-406E-AB82-733C71AABB21}">
      <text>
        <r>
          <rPr>
            <b/>
            <sz val="9"/>
            <color indexed="81"/>
            <rFont val="Tahoma"/>
            <charset val="1"/>
          </rPr>
          <t>LENOVO SLIM:</t>
        </r>
        <r>
          <rPr>
            <sz val="9"/>
            <color indexed="81"/>
            <rFont val="Tahoma"/>
            <charset val="1"/>
          </rPr>
          <t xml:space="preserve">
AR HALAMAN 217
</t>
        </r>
      </text>
    </comment>
    <comment ref="E9" authorId="0" shapeId="0" xr:uid="{A51E4B29-24E6-492A-B283-3125C2D51873}">
      <text>
        <r>
          <rPr>
            <b/>
            <sz val="9"/>
            <color indexed="81"/>
            <rFont val="Tahoma"/>
            <charset val="1"/>
          </rPr>
          <t>LENOVO SLIM:</t>
        </r>
        <r>
          <rPr>
            <sz val="9"/>
            <color indexed="81"/>
            <rFont val="Tahoma"/>
            <charset val="1"/>
          </rPr>
          <t xml:space="preserve">
AR HALAMAN 217
</t>
        </r>
      </text>
    </comment>
    <comment ref="F9" authorId="0" shapeId="0" xr:uid="{8A600AAD-0B0C-45C1-9D8A-B465782EB462}">
      <text>
        <r>
          <rPr>
            <b/>
            <sz val="9"/>
            <color indexed="81"/>
            <rFont val="Tahoma"/>
            <charset val="1"/>
          </rPr>
          <t>LENOVO SLIM:</t>
        </r>
        <r>
          <rPr>
            <sz val="9"/>
            <color indexed="81"/>
            <rFont val="Tahoma"/>
            <charset val="1"/>
          </rPr>
          <t xml:space="preserve">
AR HALAMAN 217
</t>
        </r>
      </text>
    </comment>
    <comment ref="G9" authorId="0" shapeId="0" xr:uid="{07EAB9C0-3947-4B58-BE2F-812F0E9973FB}">
      <text>
        <r>
          <rPr>
            <b/>
            <sz val="9"/>
            <color indexed="81"/>
            <rFont val="Tahoma"/>
            <charset val="1"/>
          </rPr>
          <t>LENOVO SLIM:</t>
        </r>
        <r>
          <rPr>
            <sz val="9"/>
            <color indexed="81"/>
            <rFont val="Tahoma"/>
            <charset val="1"/>
          </rPr>
          <t xml:space="preserve">
AR HALAMAN 217
</t>
        </r>
      </text>
    </comment>
    <comment ref="C10" authorId="0" shapeId="0" xr:uid="{38AB78D8-1E3D-48F5-B50D-2A7E8E565422}">
      <text>
        <r>
          <rPr>
            <b/>
            <sz val="9"/>
            <color indexed="81"/>
            <rFont val="Tahoma"/>
            <charset val="1"/>
          </rPr>
          <t>LENOVO SLIM:</t>
        </r>
        <r>
          <rPr>
            <sz val="9"/>
            <color indexed="81"/>
            <rFont val="Tahoma"/>
            <charset val="1"/>
          </rPr>
          <t xml:space="preserve">
AR Halaman 620-621</t>
        </r>
      </text>
    </comment>
    <comment ref="D10" authorId="0" shapeId="0" xr:uid="{72CA83F4-1B95-42EF-9593-0EE721669538}">
      <text>
        <r>
          <rPr>
            <b/>
            <sz val="9"/>
            <color indexed="81"/>
            <rFont val="Tahoma"/>
            <charset val="1"/>
          </rPr>
          <t>LENOVO SLIM:</t>
        </r>
        <r>
          <rPr>
            <sz val="9"/>
            <color indexed="81"/>
            <rFont val="Tahoma"/>
            <charset val="1"/>
          </rPr>
          <t xml:space="preserve">
AR Halaman 620-621</t>
        </r>
      </text>
    </comment>
    <comment ref="E10" authorId="0" shapeId="0" xr:uid="{01E98B85-1BA8-4BF2-8C7C-AC3B60BBE790}">
      <text>
        <r>
          <rPr>
            <b/>
            <sz val="9"/>
            <color indexed="81"/>
            <rFont val="Tahoma"/>
            <charset val="1"/>
          </rPr>
          <t>LENOVO SLIM:</t>
        </r>
        <r>
          <rPr>
            <sz val="9"/>
            <color indexed="81"/>
            <rFont val="Tahoma"/>
            <charset val="1"/>
          </rPr>
          <t xml:space="preserve">
AR Halaman 620-621</t>
        </r>
      </text>
    </comment>
    <comment ref="F10" authorId="0" shapeId="0" xr:uid="{31B66374-942D-4B82-9085-F1FF304C2772}">
      <text>
        <r>
          <rPr>
            <b/>
            <sz val="9"/>
            <color indexed="81"/>
            <rFont val="Tahoma"/>
            <charset val="1"/>
          </rPr>
          <t>LENOVO SLIM:</t>
        </r>
        <r>
          <rPr>
            <sz val="9"/>
            <color indexed="81"/>
            <rFont val="Tahoma"/>
            <charset val="1"/>
          </rPr>
          <t xml:space="preserve">
AR Halaman 620-621</t>
        </r>
      </text>
    </comment>
    <comment ref="G10" authorId="0" shapeId="0" xr:uid="{C93A00B4-D1E7-43CF-98E6-B2FBAF554775}">
      <text>
        <r>
          <rPr>
            <b/>
            <sz val="9"/>
            <color indexed="81"/>
            <rFont val="Tahoma"/>
            <charset val="1"/>
          </rPr>
          <t>LENOVO SLIM:</t>
        </r>
        <r>
          <rPr>
            <sz val="9"/>
            <color indexed="81"/>
            <rFont val="Tahoma"/>
            <charset val="1"/>
          </rPr>
          <t xml:space="preserve">
AR Halaman 620-621</t>
        </r>
      </text>
    </comment>
    <comment ref="H10" authorId="0" shapeId="0" xr:uid="{FE15260B-F784-4513-A9F2-50988FE4E1F7}">
      <text>
        <r>
          <rPr>
            <b/>
            <sz val="9"/>
            <color indexed="81"/>
            <rFont val="Tahoma"/>
            <charset val="1"/>
          </rPr>
          <t>LENOVO SLIM:</t>
        </r>
        <r>
          <rPr>
            <sz val="9"/>
            <color indexed="81"/>
            <rFont val="Tahoma"/>
            <charset val="1"/>
          </rPr>
          <t xml:space="preserve">
SR halamam 85
</t>
        </r>
      </text>
    </comment>
    <comment ref="I10" authorId="0" shapeId="0" xr:uid="{67E66B99-6506-457C-895F-4F1D8674FA75}">
      <text>
        <r>
          <rPr>
            <b/>
            <sz val="9"/>
            <color indexed="81"/>
            <rFont val="Tahoma"/>
            <charset val="1"/>
          </rPr>
          <t>LENOVO SLIM:</t>
        </r>
        <r>
          <rPr>
            <sz val="9"/>
            <color indexed="81"/>
            <rFont val="Tahoma"/>
            <charset val="1"/>
          </rPr>
          <t xml:space="preserve">
SR halaman 85
</t>
        </r>
      </text>
    </comment>
    <comment ref="J10" authorId="0" shapeId="0" xr:uid="{2307798F-4B16-4973-A853-2E6DFB8EC5F1}">
      <text>
        <r>
          <rPr>
            <b/>
            <sz val="9"/>
            <color indexed="81"/>
            <rFont val="Tahoma"/>
            <charset val="1"/>
          </rPr>
          <t>LENOVO SLIM:</t>
        </r>
        <r>
          <rPr>
            <sz val="9"/>
            <color indexed="81"/>
            <rFont val="Tahoma"/>
            <charset val="1"/>
          </rPr>
          <t xml:space="preserve">
SR Halaman 17
</t>
        </r>
      </text>
    </comment>
    <comment ref="K10" authorId="0" shapeId="0" xr:uid="{0AE7977A-7256-4802-9030-F026764FC124}">
      <text>
        <r>
          <rPr>
            <b/>
            <sz val="9"/>
            <color indexed="81"/>
            <rFont val="Tahoma"/>
            <charset val="1"/>
          </rPr>
          <t>LENOVO SLIM:</t>
        </r>
        <r>
          <rPr>
            <sz val="9"/>
            <color indexed="81"/>
            <rFont val="Tahoma"/>
            <charset val="1"/>
          </rPr>
          <t xml:space="preserve">
SR Halaman 17
</t>
        </r>
      </text>
    </comment>
    <comment ref="L10" authorId="0" shapeId="0" xr:uid="{AFDCB85F-15E8-40AD-AF62-078416279911}">
      <text>
        <r>
          <rPr>
            <b/>
            <sz val="9"/>
            <color indexed="81"/>
            <rFont val="Tahoma"/>
            <charset val="1"/>
          </rPr>
          <t>LENOVO SLIM:</t>
        </r>
        <r>
          <rPr>
            <sz val="9"/>
            <color indexed="81"/>
            <rFont val="Tahoma"/>
            <charset val="1"/>
          </rPr>
          <t xml:space="preserve">
AR halaman 23</t>
        </r>
      </text>
    </comment>
    <comment ref="M10" authorId="0" shapeId="0" xr:uid="{D2E76677-2CDE-42FC-8C8D-C807B1C4453E}">
      <text>
        <r>
          <rPr>
            <b/>
            <sz val="9"/>
            <color indexed="81"/>
            <rFont val="Tahoma"/>
            <family val="2"/>
          </rPr>
          <t>LENOVO SLIM:</t>
        </r>
        <r>
          <rPr>
            <sz val="9"/>
            <color indexed="81"/>
            <rFont val="Tahoma"/>
            <family val="2"/>
          </rPr>
          <t xml:space="preserve">
AR Halaman 537</t>
        </r>
      </text>
    </comment>
    <comment ref="N10" authorId="0" shapeId="0" xr:uid="{E6BC84C8-0D17-4849-8924-5D2B493D51D0}">
      <text>
        <r>
          <rPr>
            <b/>
            <sz val="9"/>
            <color indexed="81"/>
            <rFont val="Tahoma"/>
            <family val="2"/>
          </rPr>
          <t>LENOVO SLIM:</t>
        </r>
        <r>
          <rPr>
            <sz val="9"/>
            <color indexed="81"/>
            <rFont val="Tahoma"/>
            <family val="2"/>
          </rPr>
          <t xml:space="preserve">
SR Halaman 12</t>
        </r>
      </text>
    </comment>
    <comment ref="O10" authorId="0" shapeId="0" xr:uid="{FAE59CE7-40E3-4525-B2C0-7E12E4ED6CE5}">
      <text>
        <r>
          <rPr>
            <b/>
            <sz val="9"/>
            <color indexed="81"/>
            <rFont val="Tahoma"/>
            <charset val="1"/>
          </rPr>
          <t>LENOVO SLIM:</t>
        </r>
        <r>
          <rPr>
            <sz val="9"/>
            <color indexed="81"/>
            <rFont val="Tahoma"/>
            <charset val="1"/>
          </rPr>
          <t xml:space="preserve">
Halaman 306
</t>
        </r>
      </text>
    </comment>
    <comment ref="P10" authorId="0" shapeId="0" xr:uid="{BC58D4D8-8EF7-44BD-A337-70A9520EA447}">
      <text>
        <r>
          <rPr>
            <b/>
            <sz val="9"/>
            <color indexed="81"/>
            <rFont val="Tahoma"/>
            <charset val="1"/>
          </rPr>
          <t>LENOVO SLIM:</t>
        </r>
        <r>
          <rPr>
            <sz val="9"/>
            <color indexed="81"/>
            <rFont val="Tahoma"/>
            <charset val="1"/>
          </rPr>
          <t xml:space="preserve">
Halaman 306
</t>
        </r>
      </text>
    </comment>
    <comment ref="Q10" authorId="0" shapeId="0" xr:uid="{BF6D3FCB-B839-429B-BEDD-CD2414C799FC}">
      <text>
        <r>
          <rPr>
            <b/>
            <sz val="9"/>
            <color indexed="81"/>
            <rFont val="Tahoma"/>
            <charset val="1"/>
          </rPr>
          <t>LENOVO SLIM:</t>
        </r>
        <r>
          <rPr>
            <sz val="9"/>
            <color indexed="81"/>
            <rFont val="Tahoma"/>
            <charset val="1"/>
          </rPr>
          <t xml:space="preserve">
SR Halaman 9 dan 75 85</t>
        </r>
      </text>
    </comment>
    <comment ref="R10" authorId="0" shapeId="0" xr:uid="{F532ED9C-0EFC-474B-BFC3-418C0BB21675}">
      <text>
        <r>
          <rPr>
            <b/>
            <sz val="9"/>
            <color indexed="81"/>
            <rFont val="Tahoma"/>
            <charset val="1"/>
          </rPr>
          <t>LENOVO SLIM:</t>
        </r>
        <r>
          <rPr>
            <sz val="9"/>
            <color indexed="81"/>
            <rFont val="Tahoma"/>
            <charset val="1"/>
          </rPr>
          <t xml:space="preserve">
SR Halaman 71 Pengelolaan lingkungan</t>
        </r>
      </text>
    </comment>
    <comment ref="S10" authorId="0" shapeId="0" xr:uid="{68725B2F-19EA-4F87-ABB7-3C2E9ED65028}">
      <text>
        <r>
          <rPr>
            <b/>
            <sz val="9"/>
            <color indexed="81"/>
            <rFont val="Tahoma"/>
            <charset val="1"/>
          </rPr>
          <t>LENOVO SLIM:</t>
        </r>
        <r>
          <rPr>
            <sz val="9"/>
            <color indexed="81"/>
            <rFont val="Tahoma"/>
            <charset val="1"/>
          </rPr>
          <t xml:space="preserve">
SR Halaman 114 dan 115 (Pengelolaan dan pemantauan lingkungan)</t>
        </r>
      </text>
    </comment>
    <comment ref="U10" authorId="0" shapeId="0" xr:uid="{67EBCD4F-BB9B-4006-B7C0-97EFCC1EE97E}">
      <text>
        <r>
          <rPr>
            <b/>
            <sz val="9"/>
            <color indexed="81"/>
            <rFont val="Tahoma"/>
            <charset val="1"/>
          </rPr>
          <t>LENOVO SLIM:</t>
        </r>
        <r>
          <rPr>
            <sz val="9"/>
            <color indexed="81"/>
            <rFont val="Tahoma"/>
            <charset val="1"/>
          </rPr>
          <t xml:space="preserve">
SR Halaman 7</t>
        </r>
      </text>
    </comment>
    <comment ref="V10" authorId="0" shapeId="0" xr:uid="{AE1CE301-94BF-4554-9514-43FBCCEAC2AC}">
      <text>
        <r>
          <rPr>
            <b/>
            <sz val="9"/>
            <color indexed="81"/>
            <rFont val="Tahoma"/>
            <charset val="1"/>
          </rPr>
          <t>LENOVO SLIM:</t>
        </r>
        <r>
          <rPr>
            <sz val="9"/>
            <color indexed="81"/>
            <rFont val="Tahoma"/>
            <charset val="1"/>
          </rPr>
          <t xml:space="preserve">
SR Halaman 7</t>
        </r>
      </text>
    </comment>
    <comment ref="W10" authorId="0" shapeId="0" xr:uid="{1893824E-D00A-484A-87D5-6413A96B4AC6}">
      <text>
        <r>
          <rPr>
            <b/>
            <sz val="9"/>
            <color indexed="81"/>
            <rFont val="Tahoma"/>
            <charset val="1"/>
          </rPr>
          <t>LENOVO SLIM:</t>
        </r>
        <r>
          <rPr>
            <sz val="9"/>
            <color indexed="81"/>
            <rFont val="Tahoma"/>
            <charset val="1"/>
          </rPr>
          <t xml:space="preserve">
SR halaman 86</t>
        </r>
      </text>
    </comment>
    <comment ref="X10" authorId="0" shapeId="0" xr:uid="{4CD6858F-86F6-45CF-93DD-F6082B62D9D9}">
      <text>
        <r>
          <rPr>
            <b/>
            <sz val="9"/>
            <color indexed="81"/>
            <rFont val="Tahoma"/>
            <charset val="1"/>
          </rPr>
          <t>LENOVO SLIM:</t>
        </r>
        <r>
          <rPr>
            <sz val="9"/>
            <color indexed="81"/>
            <rFont val="Tahoma"/>
            <charset val="1"/>
          </rPr>
          <t xml:space="preserve">
SR Halaman 8</t>
        </r>
      </text>
    </comment>
    <comment ref="Y10" authorId="0" shapeId="0" xr:uid="{11BB922A-0AF4-4D57-834D-32AA79AE571E}">
      <text>
        <r>
          <rPr>
            <b/>
            <sz val="9"/>
            <color indexed="81"/>
            <rFont val="Tahoma"/>
            <charset val="1"/>
          </rPr>
          <t>LENOVO SLIM:</t>
        </r>
        <r>
          <rPr>
            <sz val="9"/>
            <color indexed="81"/>
            <rFont val="Tahoma"/>
            <charset val="1"/>
          </rPr>
          <t xml:space="preserve">
SR halaman 3 bekerja sama dengan pemerintah dengan menyalurkan bibit</t>
        </r>
      </text>
    </comment>
    <comment ref="AA10" authorId="0" shapeId="0" xr:uid="{B5DC8AA3-55A2-4D0F-8BF2-0F6A45B4BA2B}">
      <text>
        <r>
          <rPr>
            <b/>
            <sz val="9"/>
            <color indexed="81"/>
            <rFont val="Tahoma"/>
            <charset val="1"/>
          </rPr>
          <t>LENOVO SLIM:</t>
        </r>
        <r>
          <rPr>
            <sz val="9"/>
            <color indexed="81"/>
            <rFont val="Tahoma"/>
            <charset val="1"/>
          </rPr>
          <t xml:space="preserve">
SR halaman 21</t>
        </r>
      </text>
    </comment>
    <comment ref="AB10" authorId="0" shapeId="0" xr:uid="{B230B465-CFD2-4137-88F5-4A0F8A2ADEC7}">
      <text>
        <r>
          <rPr>
            <b/>
            <sz val="9"/>
            <color indexed="81"/>
            <rFont val="Tahoma"/>
            <charset val="1"/>
          </rPr>
          <t>LENOVO SLIM:</t>
        </r>
        <r>
          <rPr>
            <sz val="9"/>
            <color indexed="81"/>
            <rFont val="Tahoma"/>
            <charset val="1"/>
          </rPr>
          <t xml:space="preserve">
Membuat produk ramah lingkungan envirocoral AR Halaman 49</t>
        </r>
      </text>
    </comment>
    <comment ref="AD10" authorId="0" shapeId="0" xr:uid="{9DFE1420-1E58-4F24-9B7A-1B669BD727DE}">
      <text>
        <r>
          <rPr>
            <b/>
            <sz val="9"/>
            <color indexed="81"/>
            <rFont val="Tahoma"/>
            <charset val="1"/>
          </rPr>
          <t>LENOVO SLIM:</t>
        </r>
        <r>
          <rPr>
            <sz val="9"/>
            <color indexed="81"/>
            <rFont val="Tahoma"/>
            <charset val="1"/>
          </rPr>
          <t xml:space="preserve">
sr 237</t>
        </r>
      </text>
    </comment>
    <comment ref="M11" authorId="0" shapeId="0" xr:uid="{62280CD3-33C4-4B7F-8E5A-026F97637B71}">
      <text>
        <r>
          <rPr>
            <b/>
            <sz val="9"/>
            <color indexed="81"/>
            <rFont val="Tahoma"/>
            <family val="2"/>
          </rPr>
          <t>LENOVO SLIM:</t>
        </r>
        <r>
          <rPr>
            <sz val="9"/>
            <color indexed="81"/>
            <rFont val="Tahoma"/>
            <family val="2"/>
          </rPr>
          <t xml:space="preserve">
AR Halaman 233
</t>
        </r>
      </text>
    </comment>
    <comment ref="N11" authorId="0" shapeId="0" xr:uid="{9CA71362-BDDF-4079-9425-537893408CAD}">
      <text>
        <r>
          <rPr>
            <b/>
            <sz val="9"/>
            <color indexed="81"/>
            <rFont val="Tahoma"/>
            <family val="2"/>
          </rPr>
          <t>LENOVO SLIM:</t>
        </r>
        <r>
          <rPr>
            <sz val="9"/>
            <color indexed="81"/>
            <rFont val="Tahoma"/>
            <family val="2"/>
          </rPr>
          <t xml:space="preserve">
SR Halaman 151</t>
        </r>
      </text>
    </comment>
    <comment ref="O11" authorId="0" shapeId="0" xr:uid="{D438DCBD-075F-43CB-ADF5-D3A330FCEDB9}">
      <text>
        <r>
          <rPr>
            <b/>
            <sz val="9"/>
            <color indexed="81"/>
            <rFont val="Tahoma"/>
            <family val="2"/>
          </rPr>
          <t>LENOVO SLIM:</t>
        </r>
        <r>
          <rPr>
            <sz val="9"/>
            <color indexed="81"/>
            <rFont val="Tahoma"/>
            <family val="2"/>
          </rPr>
          <t xml:space="preserve">
SR Halaman 151</t>
        </r>
      </text>
    </comment>
    <comment ref="Q11" authorId="0" shapeId="0" xr:uid="{3CC06EA8-52D5-47AF-B5FF-18D641112BC6}">
      <text>
        <r>
          <rPr>
            <b/>
            <sz val="9"/>
            <color indexed="81"/>
            <rFont val="Tahoma"/>
            <charset val="1"/>
          </rPr>
          <t>LENOVO SLIM:</t>
        </r>
        <r>
          <rPr>
            <sz val="9"/>
            <color indexed="81"/>
            <rFont val="Tahoma"/>
            <charset val="1"/>
          </rPr>
          <t xml:space="preserve">
SR Halaman 76
</t>
        </r>
      </text>
    </comment>
    <comment ref="W11" authorId="0" shapeId="0" xr:uid="{FA7F7592-2BB8-4065-82F1-26139FE54110}">
      <text>
        <r>
          <rPr>
            <b/>
            <sz val="9"/>
            <color indexed="81"/>
            <rFont val="Tahoma"/>
            <charset val="1"/>
          </rPr>
          <t>LENOVO SLIM:</t>
        </r>
        <r>
          <rPr>
            <sz val="9"/>
            <color indexed="81"/>
            <rFont val="Tahoma"/>
            <charset val="1"/>
          </rPr>
          <t xml:space="preserve">
SR Halaman 45</t>
        </r>
      </text>
    </comment>
    <comment ref="X11" authorId="0" shapeId="0" xr:uid="{6CA3B06A-AD3A-463F-9F59-7488C39568D5}">
      <text>
        <r>
          <rPr>
            <b/>
            <sz val="9"/>
            <color indexed="81"/>
            <rFont val="Tahoma"/>
            <charset val="1"/>
          </rPr>
          <t>LENOVO SLIM:</t>
        </r>
        <r>
          <rPr>
            <sz val="9"/>
            <color indexed="81"/>
            <rFont val="Tahoma"/>
            <charset val="1"/>
          </rPr>
          <t xml:space="preserve">
SR Halaman 111</t>
        </r>
      </text>
    </comment>
    <comment ref="C13" authorId="0" shapeId="0" xr:uid="{68F53032-A961-46E3-8681-7A9898B37D1D}">
      <text>
        <r>
          <rPr>
            <b/>
            <sz val="9"/>
            <color indexed="81"/>
            <rFont val="Tahoma"/>
            <charset val="1"/>
          </rPr>
          <t>LENOVO SLIM:</t>
        </r>
        <r>
          <rPr>
            <sz val="9"/>
            <color indexed="81"/>
            <rFont val="Tahoma"/>
            <charset val="1"/>
          </rPr>
          <t xml:space="preserve">
SR Halaman 132,146
</t>
        </r>
      </text>
    </comment>
    <comment ref="D13" authorId="0" shapeId="0" xr:uid="{E257C1E1-2C4D-42E9-82BA-76AE80C750EC}">
      <text>
        <r>
          <rPr>
            <b/>
            <sz val="9"/>
            <color indexed="81"/>
            <rFont val="Tahoma"/>
            <charset val="1"/>
          </rPr>
          <t>LENOVO SLIM:</t>
        </r>
        <r>
          <rPr>
            <sz val="9"/>
            <color indexed="81"/>
            <rFont val="Tahoma"/>
            <charset val="1"/>
          </rPr>
          <t xml:space="preserve">
SR Halaman 132,146
</t>
        </r>
      </text>
    </comment>
    <comment ref="E13" authorId="0" shapeId="0" xr:uid="{13452234-CC84-4BBA-8622-85E1A5D7091E}">
      <text>
        <r>
          <rPr>
            <b/>
            <sz val="9"/>
            <color indexed="81"/>
            <rFont val="Tahoma"/>
            <charset val="1"/>
          </rPr>
          <t>LENOVO SLIM:</t>
        </r>
        <r>
          <rPr>
            <sz val="9"/>
            <color indexed="81"/>
            <rFont val="Tahoma"/>
            <charset val="1"/>
          </rPr>
          <t xml:space="preserve">
SR Halaman 132,146
</t>
        </r>
      </text>
    </comment>
    <comment ref="F13" authorId="0" shapeId="0" xr:uid="{CFC12685-15C0-4DF8-BF6C-E59C5B586367}">
      <text>
        <r>
          <rPr>
            <b/>
            <sz val="9"/>
            <color indexed="81"/>
            <rFont val="Tahoma"/>
            <charset val="1"/>
          </rPr>
          <t>LENOVO SLIM:</t>
        </r>
        <r>
          <rPr>
            <sz val="9"/>
            <color indexed="81"/>
            <rFont val="Tahoma"/>
            <charset val="1"/>
          </rPr>
          <t xml:space="preserve">
SR Halaman 132,146
</t>
        </r>
      </text>
    </comment>
    <comment ref="G13" authorId="0" shapeId="0" xr:uid="{E6C86916-91AF-48E6-8464-44838071134C}">
      <text>
        <r>
          <rPr>
            <b/>
            <sz val="9"/>
            <color indexed="81"/>
            <rFont val="Tahoma"/>
            <charset val="1"/>
          </rPr>
          <t>LENOVO SLIM:</t>
        </r>
        <r>
          <rPr>
            <sz val="9"/>
            <color indexed="81"/>
            <rFont val="Tahoma"/>
            <charset val="1"/>
          </rPr>
          <t xml:space="preserve">
SR Halaman 132,146
</t>
        </r>
      </text>
    </comment>
    <comment ref="H13" authorId="0" shapeId="0" xr:uid="{2FC0CFF4-7A25-4E37-A026-0BCC2083BA0C}">
      <text>
        <r>
          <rPr>
            <b/>
            <sz val="9"/>
            <color indexed="81"/>
            <rFont val="Tahoma"/>
            <charset val="1"/>
          </rPr>
          <t>LENOVO SLIM:</t>
        </r>
        <r>
          <rPr>
            <sz val="9"/>
            <color indexed="81"/>
            <rFont val="Tahoma"/>
            <charset val="1"/>
          </rPr>
          <t xml:space="preserve">
SR Halaman 65
</t>
        </r>
      </text>
    </comment>
    <comment ref="I13" authorId="0" shapeId="0" xr:uid="{91117D56-459C-4CA9-B9BB-E026E079B9D3}">
      <text>
        <r>
          <rPr>
            <b/>
            <sz val="9"/>
            <color indexed="81"/>
            <rFont val="Tahoma"/>
            <charset val="1"/>
          </rPr>
          <t>LENOVO SLIM:</t>
        </r>
        <r>
          <rPr>
            <sz val="9"/>
            <color indexed="81"/>
            <rFont val="Tahoma"/>
            <charset val="1"/>
          </rPr>
          <t xml:space="preserve">
Halaman SR 84
</t>
        </r>
      </text>
    </comment>
    <comment ref="J13" authorId="0" shapeId="0" xr:uid="{BD551F41-9D3F-4900-B4AE-2ABCB6D6AFBB}">
      <text>
        <r>
          <rPr>
            <b/>
            <sz val="9"/>
            <color indexed="81"/>
            <rFont val="Tahoma"/>
            <charset val="1"/>
          </rPr>
          <t>LENOVO SLIM:</t>
        </r>
        <r>
          <rPr>
            <sz val="9"/>
            <color indexed="81"/>
            <rFont val="Tahoma"/>
            <charset val="1"/>
          </rPr>
          <t xml:space="preserve">
SR Halaman 38 Post-Mining Digital Solutions
</t>
        </r>
      </text>
    </comment>
    <comment ref="K13" authorId="0" shapeId="0" xr:uid="{8403470C-0C1A-42C3-AF17-F38982254682}">
      <text>
        <r>
          <rPr>
            <b/>
            <sz val="9"/>
            <color indexed="81"/>
            <rFont val="Tahoma"/>
            <charset val="1"/>
          </rPr>
          <t>LENOVO SLIM:</t>
        </r>
        <r>
          <rPr>
            <sz val="9"/>
            <color indexed="81"/>
            <rFont val="Tahoma"/>
            <charset val="1"/>
          </rPr>
          <t xml:space="preserve">
Halaman 76 SR</t>
        </r>
      </text>
    </comment>
    <comment ref="S13" authorId="0" shapeId="0" xr:uid="{03F11243-7DC2-4C01-8FC0-28E7D9A999F8}">
      <text>
        <r>
          <rPr>
            <b/>
            <sz val="9"/>
            <color indexed="81"/>
            <rFont val="Tahoma"/>
            <charset val="1"/>
          </rPr>
          <t>LENOVO SLIM:</t>
        </r>
        <r>
          <rPr>
            <sz val="9"/>
            <color indexed="81"/>
            <rFont val="Tahoma"/>
            <charset val="1"/>
          </rPr>
          <t xml:space="preserve">
Halaman 113 Sistem, prosedur dan program kerja pengelolaan 
lingkungan hidup</t>
        </r>
      </text>
    </comment>
    <comment ref="T13" authorId="0" shapeId="0" xr:uid="{33E7D1F7-BD89-42AA-9B9F-82FD1AAAEA6A}">
      <text>
        <r>
          <rPr>
            <b/>
            <sz val="9"/>
            <color indexed="81"/>
            <rFont val="Tahoma"/>
            <charset val="1"/>
          </rPr>
          <t>LENOVO SLIM:</t>
        </r>
        <r>
          <rPr>
            <sz val="9"/>
            <color indexed="81"/>
            <rFont val="Tahoma"/>
            <charset val="1"/>
          </rPr>
          <t xml:space="preserve">
SR halaman 115</t>
        </r>
      </text>
    </comment>
    <comment ref="U13" authorId="0" shapeId="0" xr:uid="{32BCD2A2-E535-4DF9-820F-953A19097EF6}">
      <text>
        <r>
          <rPr>
            <b/>
            <sz val="9"/>
            <color indexed="81"/>
            <rFont val="Tahoma"/>
            <charset val="1"/>
          </rPr>
          <t>LENOVO SLIM:</t>
        </r>
        <r>
          <rPr>
            <sz val="9"/>
            <color indexed="81"/>
            <rFont val="Tahoma"/>
            <charset val="1"/>
          </rPr>
          <t xml:space="preserve">
SR halaman 115</t>
        </r>
      </text>
    </comment>
    <comment ref="V13" authorId="0" shapeId="0" xr:uid="{A0D8D0E4-D902-42A6-B3EB-39CA0394152A}">
      <text>
        <r>
          <rPr>
            <b/>
            <sz val="9"/>
            <color indexed="81"/>
            <rFont val="Tahoma"/>
            <charset val="1"/>
          </rPr>
          <t>LENOVO SLIM:</t>
        </r>
        <r>
          <rPr>
            <sz val="9"/>
            <color indexed="81"/>
            <rFont val="Tahoma"/>
            <charset val="1"/>
          </rPr>
          <t xml:space="preserve">
SR halaman 187</t>
        </r>
      </text>
    </comment>
    <comment ref="AA13" authorId="0" shapeId="0" xr:uid="{9087BF35-5AE3-4AE0-9AA4-5505CE804AA3}">
      <text>
        <r>
          <rPr>
            <b/>
            <sz val="9"/>
            <color indexed="81"/>
            <rFont val="Tahoma"/>
            <charset val="1"/>
          </rPr>
          <t>LENOVO SLIM:</t>
        </r>
        <r>
          <rPr>
            <sz val="9"/>
            <color indexed="81"/>
            <rFont val="Tahoma"/>
            <charset val="1"/>
          </rPr>
          <t xml:space="preserve">
AMDAL SR Halaman 3</t>
        </r>
      </text>
    </comment>
    <comment ref="AB13" authorId="0" shapeId="0" xr:uid="{B007FDCC-4835-4F0F-A38B-71EE79DF8D24}">
      <text>
        <r>
          <rPr>
            <b/>
            <sz val="9"/>
            <color indexed="81"/>
            <rFont val="Tahoma"/>
            <charset val="1"/>
          </rPr>
          <t>LENOVO SLIM:</t>
        </r>
        <r>
          <rPr>
            <sz val="9"/>
            <color indexed="81"/>
            <rFont val="Tahoma"/>
            <charset val="1"/>
          </rPr>
          <t xml:space="preserve">
SR halaman 41  dan halaman 45 SL Adaro pengelolaan lingkungan hidup berdasarkan undang-undang</t>
        </r>
      </text>
    </comment>
    <comment ref="N14" authorId="0" shapeId="0" xr:uid="{EF40AD2F-6AA1-4E48-8234-AE3A89647514}">
      <text>
        <r>
          <rPr>
            <b/>
            <sz val="9"/>
            <color indexed="81"/>
            <rFont val="Tahoma"/>
            <family val="2"/>
          </rPr>
          <t>LENOVO SLIM:</t>
        </r>
        <r>
          <rPr>
            <sz val="9"/>
            <color indexed="81"/>
            <rFont val="Tahoma"/>
            <family val="2"/>
          </rPr>
          <t xml:space="preserve">
SR Halaman 109
</t>
        </r>
      </text>
    </comment>
    <comment ref="O14" authorId="0" shapeId="0" xr:uid="{C1F56132-F196-473D-A502-3BCC4F9174AB}">
      <text>
        <r>
          <rPr>
            <b/>
            <sz val="9"/>
            <color indexed="81"/>
            <rFont val="Tahoma"/>
            <family val="2"/>
          </rPr>
          <t>LENOVO SLIM:</t>
        </r>
        <r>
          <rPr>
            <sz val="9"/>
            <color indexed="81"/>
            <rFont val="Tahoma"/>
            <family val="2"/>
          </rPr>
          <t xml:space="preserve">
SR Halaman 109
</t>
        </r>
      </text>
    </comment>
    <comment ref="H15" authorId="0" shapeId="0" xr:uid="{DAF4A833-3099-4A54-8DDB-4CAFF4A7D4F9}">
      <text>
        <r>
          <rPr>
            <b/>
            <sz val="9"/>
            <color indexed="81"/>
            <rFont val="Tahoma"/>
            <charset val="1"/>
          </rPr>
          <t>LENOVO SLIM:</t>
        </r>
        <r>
          <rPr>
            <sz val="9"/>
            <color indexed="81"/>
            <rFont val="Tahoma"/>
            <charset val="1"/>
          </rPr>
          <t xml:space="preserve">
SR HALAMAN 116</t>
        </r>
      </text>
    </comment>
    <comment ref="I15" authorId="0" shapeId="0" xr:uid="{1BE50EEF-43B5-46D2-ADBF-339A6D243384}">
      <text>
        <r>
          <rPr>
            <b/>
            <sz val="9"/>
            <color indexed="81"/>
            <rFont val="Tahoma"/>
            <charset val="1"/>
          </rPr>
          <t>LENOVO SLIM:</t>
        </r>
        <r>
          <rPr>
            <sz val="9"/>
            <color indexed="81"/>
            <rFont val="Tahoma"/>
            <charset val="1"/>
          </rPr>
          <t xml:space="preserve">
AR Halaman 276 (biodesel)</t>
        </r>
      </text>
    </comment>
    <comment ref="J15" authorId="0" shapeId="0" xr:uid="{B76D0623-13BE-4F16-854D-9DB1A7056BE0}">
      <text>
        <r>
          <rPr>
            <b/>
            <sz val="9"/>
            <color indexed="81"/>
            <rFont val="Tahoma"/>
            <charset val="1"/>
          </rPr>
          <t>LENOVO SLIM:</t>
        </r>
        <r>
          <rPr>
            <sz val="9"/>
            <color indexed="81"/>
            <rFont val="Tahoma"/>
            <charset val="1"/>
          </rPr>
          <t xml:space="preserve">
SR Halaman 38 Post-Mining Digital Solutions
</t>
        </r>
      </text>
    </comment>
    <comment ref="K15" authorId="0" shapeId="0" xr:uid="{F59A60E4-7E4F-45CB-A97C-95A9657F8277}">
      <text>
        <r>
          <rPr>
            <b/>
            <sz val="9"/>
            <color indexed="81"/>
            <rFont val="Tahoma"/>
            <charset val="1"/>
          </rPr>
          <t>LENOVO SLIM:</t>
        </r>
        <r>
          <rPr>
            <sz val="9"/>
            <color indexed="81"/>
            <rFont val="Tahoma"/>
            <charset val="1"/>
          </rPr>
          <t xml:space="preserve">
SR Halaman 39</t>
        </r>
      </text>
    </comment>
    <comment ref="L15" authorId="0" shapeId="0" xr:uid="{DEEE18A2-5777-4777-9F5B-B47CD99EC667}">
      <text>
        <r>
          <rPr>
            <b/>
            <sz val="9"/>
            <color indexed="81"/>
            <rFont val="Tahoma"/>
            <charset val="1"/>
          </rPr>
          <t>LENOVO SLIM:</t>
        </r>
        <r>
          <rPr>
            <sz val="9"/>
            <color indexed="81"/>
            <rFont val="Tahoma"/>
            <charset val="1"/>
          </rPr>
          <t xml:space="preserve">
Halaman 23
</t>
        </r>
      </text>
    </comment>
    <comment ref="M15" authorId="0" shapeId="0" xr:uid="{134EBA51-2BDF-4AB3-A464-86B528874715}">
      <text>
        <r>
          <rPr>
            <b/>
            <sz val="9"/>
            <color indexed="81"/>
            <rFont val="Tahoma"/>
            <family val="2"/>
          </rPr>
          <t>LENOVO SLIM:</t>
        </r>
        <r>
          <rPr>
            <sz val="9"/>
            <color indexed="81"/>
            <rFont val="Tahoma"/>
            <family val="2"/>
          </rPr>
          <t xml:space="preserve">
Halaman 123</t>
        </r>
      </text>
    </comment>
    <comment ref="N15" authorId="0" shapeId="0" xr:uid="{32C0F278-32F0-4B0D-929F-E1C32889B773}">
      <text>
        <r>
          <rPr>
            <b/>
            <sz val="9"/>
            <color indexed="81"/>
            <rFont val="Tahoma"/>
            <family val="2"/>
          </rPr>
          <t>LENOVO SLIM:</t>
        </r>
        <r>
          <rPr>
            <sz val="9"/>
            <color indexed="81"/>
            <rFont val="Tahoma"/>
            <family val="2"/>
          </rPr>
          <t xml:space="preserve">
Halaman 123</t>
        </r>
      </text>
    </comment>
    <comment ref="O15" authorId="0" shapeId="0" xr:uid="{CB72FB9E-4365-4639-BF49-61B54014CC59}">
      <text>
        <r>
          <rPr>
            <b/>
            <sz val="9"/>
            <color indexed="81"/>
            <rFont val="Tahoma"/>
            <charset val="1"/>
          </rPr>
          <t>LENOVO SLIM:</t>
        </r>
        <r>
          <rPr>
            <sz val="9"/>
            <color indexed="81"/>
            <rFont val="Tahoma"/>
            <charset val="1"/>
          </rPr>
          <t xml:space="preserve">
Halaman 181
</t>
        </r>
      </text>
    </comment>
    <comment ref="P15" authorId="0" shapeId="0" xr:uid="{5B2BAB3B-C597-4E40-B3F7-03C63354E370}">
      <text>
        <r>
          <rPr>
            <b/>
            <sz val="9"/>
            <color indexed="81"/>
            <rFont val="Tahoma"/>
            <charset val="1"/>
          </rPr>
          <t>LENOVO SLIM:</t>
        </r>
        <r>
          <rPr>
            <sz val="9"/>
            <color indexed="81"/>
            <rFont val="Tahoma"/>
            <charset val="1"/>
          </rPr>
          <t xml:space="preserve">
SR Halaman 21 dan 225-227</t>
        </r>
      </text>
    </comment>
    <comment ref="Q15" authorId="0" shapeId="0" xr:uid="{230FDFB4-976D-4660-B522-B7D04E82946B}">
      <text>
        <r>
          <rPr>
            <b/>
            <sz val="9"/>
            <color indexed="81"/>
            <rFont val="Tahoma"/>
            <charset val="1"/>
          </rPr>
          <t>LENOVO SLIM:</t>
        </r>
        <r>
          <rPr>
            <sz val="9"/>
            <color indexed="81"/>
            <rFont val="Tahoma"/>
            <charset val="1"/>
          </rPr>
          <t xml:space="preserve">
SR Halaman 187 teknologi ramah lingkungan</t>
        </r>
      </text>
    </comment>
    <comment ref="W15" authorId="0" shapeId="0" xr:uid="{D5D693AF-D2A5-4A6D-847B-F00CE781988C}">
      <text>
        <r>
          <rPr>
            <b/>
            <sz val="9"/>
            <color indexed="81"/>
            <rFont val="Tahoma"/>
            <charset val="1"/>
          </rPr>
          <t>LENOVO SLIM:</t>
        </r>
        <r>
          <rPr>
            <sz val="9"/>
            <color indexed="81"/>
            <rFont val="Tahoma"/>
            <charset val="1"/>
          </rPr>
          <t xml:space="preserve">
SR halaman 7 dan 58 dan 110</t>
        </r>
      </text>
    </comment>
    <comment ref="X15" authorId="0" shapeId="0" xr:uid="{1E83E94D-89E5-46D5-8085-D2DF205CCDB4}">
      <text>
        <r>
          <rPr>
            <b/>
            <sz val="9"/>
            <color indexed="81"/>
            <rFont val="Tahoma"/>
            <charset val="1"/>
          </rPr>
          <t>LENOVO SLIM:</t>
        </r>
        <r>
          <rPr>
            <sz val="9"/>
            <color indexed="81"/>
            <rFont val="Tahoma"/>
            <charset val="1"/>
          </rPr>
          <t xml:space="preserve">
AR Halaman 149</t>
        </r>
      </text>
    </comment>
    <comment ref="Z15" authorId="0" shapeId="0" xr:uid="{7C719083-BD98-4BC0-A526-051B27CA4B19}">
      <text>
        <r>
          <rPr>
            <b/>
            <sz val="9"/>
            <color indexed="81"/>
            <rFont val="Tahoma"/>
            <charset val="1"/>
          </rPr>
          <t>LENOVO SLIM:</t>
        </r>
        <r>
          <rPr>
            <sz val="9"/>
            <color indexed="81"/>
            <rFont val="Tahoma"/>
            <charset val="1"/>
          </rPr>
          <t xml:space="preserve">
SR halaman 5</t>
        </r>
      </text>
    </comment>
    <comment ref="AA15" authorId="0" shapeId="0" xr:uid="{3AFF9F08-196C-4951-A211-6D0823A98DD1}">
      <text>
        <r>
          <rPr>
            <b/>
            <sz val="9"/>
            <color indexed="81"/>
            <rFont val="Tahoma"/>
            <charset val="1"/>
          </rPr>
          <t>LENOVO SLIM:</t>
        </r>
        <r>
          <rPr>
            <sz val="9"/>
            <color indexed="81"/>
            <rFont val="Tahoma"/>
            <charset val="1"/>
          </rPr>
          <t xml:space="preserve">
SR Halaman 8 produk ramah lingkungan
</t>
        </r>
      </text>
    </comment>
    <comment ref="AD15" authorId="0" shapeId="0" xr:uid="{2A950A72-173B-45EA-8C6D-020E08DC1992}">
      <text>
        <r>
          <rPr>
            <b/>
            <sz val="9"/>
            <color indexed="81"/>
            <rFont val="Tahoma"/>
            <charset val="1"/>
          </rPr>
          <t>LENOVO SLIM:</t>
        </r>
        <r>
          <rPr>
            <sz val="9"/>
            <color indexed="81"/>
            <rFont val="Tahoma"/>
            <charset val="1"/>
          </rPr>
          <t xml:space="preserve">
SR 77
</t>
        </r>
      </text>
    </comment>
    <comment ref="C16" authorId="0" shapeId="0" xr:uid="{59EAAC54-397E-48BA-8522-B62766AB5964}">
      <text>
        <r>
          <rPr>
            <b/>
            <sz val="9"/>
            <color indexed="81"/>
            <rFont val="Tahoma"/>
            <charset val="1"/>
          </rPr>
          <t>LENOVO SLIM:</t>
        </r>
        <r>
          <rPr>
            <sz val="9"/>
            <color indexed="81"/>
            <rFont val="Tahoma"/>
            <charset val="1"/>
          </rPr>
          <t xml:space="preserve">
SR HALAMAN 132</t>
        </r>
      </text>
    </comment>
    <comment ref="D16" authorId="0" shapeId="0" xr:uid="{D4A924C8-11D0-4DAE-8ACE-D3AE251588ED}">
      <text>
        <r>
          <rPr>
            <b/>
            <sz val="9"/>
            <color indexed="81"/>
            <rFont val="Tahoma"/>
            <charset val="1"/>
          </rPr>
          <t>LENOVO SLIM:</t>
        </r>
        <r>
          <rPr>
            <sz val="9"/>
            <color indexed="81"/>
            <rFont val="Tahoma"/>
            <charset val="1"/>
          </rPr>
          <t xml:space="preserve">
SR HALAMAN 132</t>
        </r>
      </text>
    </comment>
    <comment ref="E16" authorId="0" shapeId="0" xr:uid="{90AF2B99-5D84-4F52-9FBD-92833B427D1E}">
      <text>
        <r>
          <rPr>
            <b/>
            <sz val="9"/>
            <color indexed="81"/>
            <rFont val="Tahoma"/>
            <charset val="1"/>
          </rPr>
          <t>LENOVO SLIM:</t>
        </r>
        <r>
          <rPr>
            <sz val="9"/>
            <color indexed="81"/>
            <rFont val="Tahoma"/>
            <charset val="1"/>
          </rPr>
          <t xml:space="preserve">
SR HALAMAN 132</t>
        </r>
      </text>
    </comment>
    <comment ref="F16" authorId="0" shapeId="0" xr:uid="{F05893F3-48E3-47CD-BF64-4B34053120CE}">
      <text>
        <r>
          <rPr>
            <b/>
            <sz val="9"/>
            <color indexed="81"/>
            <rFont val="Tahoma"/>
            <charset val="1"/>
          </rPr>
          <t>LENOVO SLIM:</t>
        </r>
        <r>
          <rPr>
            <sz val="9"/>
            <color indexed="81"/>
            <rFont val="Tahoma"/>
            <charset val="1"/>
          </rPr>
          <t xml:space="preserve">
SR HALAMAN 132</t>
        </r>
      </text>
    </comment>
    <comment ref="G16" authorId="0" shapeId="0" xr:uid="{D4F5F470-436C-4896-89D7-3193F4078C74}">
      <text>
        <r>
          <rPr>
            <b/>
            <sz val="9"/>
            <color indexed="81"/>
            <rFont val="Tahoma"/>
            <charset val="1"/>
          </rPr>
          <t>LENOVO SLIM:</t>
        </r>
        <r>
          <rPr>
            <sz val="9"/>
            <color indexed="81"/>
            <rFont val="Tahoma"/>
            <charset val="1"/>
          </rPr>
          <t xml:space="preserve">
SR HALAMAN 132</t>
        </r>
      </text>
    </comment>
    <comment ref="R16" authorId="0" shapeId="0" xr:uid="{96E8245E-71C1-443B-9B65-0369FDD4B01D}">
      <text>
        <r>
          <rPr>
            <b/>
            <sz val="9"/>
            <color indexed="81"/>
            <rFont val="Tahoma"/>
            <charset val="1"/>
          </rPr>
          <t>LENOVO SLIM:</t>
        </r>
        <r>
          <rPr>
            <sz val="9"/>
            <color indexed="81"/>
            <rFont val="Tahoma"/>
            <charset val="1"/>
          </rPr>
          <t xml:space="preserve">
SR halaman 108</t>
        </r>
      </text>
    </comment>
    <comment ref="S16" authorId="0" shapeId="0" xr:uid="{7A91EB24-949A-4ADC-A0FE-071D9C33EE30}">
      <text>
        <r>
          <rPr>
            <b/>
            <sz val="9"/>
            <color indexed="81"/>
            <rFont val="Tahoma"/>
            <charset val="1"/>
          </rPr>
          <t>LENOVO SLIM:</t>
        </r>
        <r>
          <rPr>
            <sz val="9"/>
            <color indexed="81"/>
            <rFont val="Tahoma"/>
            <charset val="1"/>
          </rPr>
          <t xml:space="preserve">
SR halaman 43 dan 111</t>
        </r>
      </text>
    </comment>
    <comment ref="T16" authorId="0" shapeId="0" xr:uid="{3115B742-D005-41EB-A055-D66DD6C79EA1}">
      <text>
        <r>
          <rPr>
            <b/>
            <sz val="9"/>
            <color indexed="81"/>
            <rFont val="Tahoma"/>
            <charset val="1"/>
          </rPr>
          <t>LENOVO SLIM:</t>
        </r>
        <r>
          <rPr>
            <sz val="9"/>
            <color indexed="81"/>
            <rFont val="Tahoma"/>
            <charset val="1"/>
          </rPr>
          <t xml:space="preserve">
SR halaman 48</t>
        </r>
      </text>
    </comment>
    <comment ref="U16" authorId="0" shapeId="0" xr:uid="{D1930ACB-5E83-42D0-AD60-CC6800729972}">
      <text>
        <r>
          <rPr>
            <b/>
            <sz val="9"/>
            <color indexed="81"/>
            <rFont val="Tahoma"/>
            <charset val="1"/>
          </rPr>
          <t>LENOVO SLIM:</t>
        </r>
        <r>
          <rPr>
            <sz val="9"/>
            <color indexed="81"/>
            <rFont val="Tahoma"/>
            <charset val="1"/>
          </rPr>
          <t xml:space="preserve">
SR Halaman 69</t>
        </r>
      </text>
    </comment>
    <comment ref="V16" authorId="0" shapeId="0" xr:uid="{E868B6A4-D233-4619-A7DC-BF0331A5E016}">
      <text>
        <r>
          <rPr>
            <b/>
            <sz val="9"/>
            <color indexed="81"/>
            <rFont val="Tahoma"/>
            <charset val="1"/>
          </rPr>
          <t>LENOVO SLIM:</t>
        </r>
        <r>
          <rPr>
            <sz val="9"/>
            <color indexed="81"/>
            <rFont val="Tahoma"/>
            <charset val="1"/>
          </rPr>
          <t xml:space="preserve">
SR halaman 58</t>
        </r>
      </text>
    </comment>
    <comment ref="W16" authorId="0" shapeId="0" xr:uid="{5D313B2C-443D-448D-B442-50D478A64CEA}">
      <text>
        <r>
          <rPr>
            <b/>
            <sz val="9"/>
            <color indexed="81"/>
            <rFont val="Tahoma"/>
            <charset val="1"/>
          </rPr>
          <t>LENOVO SLIM:</t>
        </r>
        <r>
          <rPr>
            <sz val="9"/>
            <color indexed="81"/>
            <rFont val="Tahoma"/>
            <charset val="1"/>
          </rPr>
          <t xml:space="preserve">
SR hLmN 104</t>
        </r>
      </text>
    </comment>
    <comment ref="Z16" authorId="0" shapeId="0" xr:uid="{BBA287E4-DB65-4D76-BC93-5CD695832C1B}">
      <text>
        <r>
          <rPr>
            <b/>
            <sz val="9"/>
            <color indexed="81"/>
            <rFont val="Tahoma"/>
            <charset val="1"/>
          </rPr>
          <t>LENOVO SLIM:</t>
        </r>
        <r>
          <rPr>
            <sz val="9"/>
            <color indexed="81"/>
            <rFont val="Tahoma"/>
            <charset val="1"/>
          </rPr>
          <t xml:space="preserve">
SR halaman 22</t>
        </r>
      </text>
    </comment>
    <comment ref="AA16" authorId="0" shapeId="0" xr:uid="{BE8EBE9F-6AE9-4274-9ABE-EB919D67195A}">
      <text>
        <r>
          <rPr>
            <b/>
            <sz val="9"/>
            <color indexed="81"/>
            <rFont val="Tahoma"/>
            <charset val="1"/>
          </rPr>
          <t>LENOVO SLIM:</t>
        </r>
        <r>
          <rPr>
            <sz val="9"/>
            <color indexed="81"/>
            <rFont val="Tahoma"/>
            <charset val="1"/>
          </rPr>
          <t xml:space="preserve">
SR halaman 25 pengelolaan lingkungan</t>
        </r>
      </text>
    </comment>
    <comment ref="AB16" authorId="0" shapeId="0" xr:uid="{0F22D873-61A4-45E0-A194-2D60EC0C2F5E}">
      <text>
        <r>
          <rPr>
            <b/>
            <sz val="9"/>
            <color indexed="81"/>
            <rFont val="Tahoma"/>
            <charset val="1"/>
          </rPr>
          <t>LENOVO SLIM:</t>
        </r>
        <r>
          <rPr>
            <sz val="9"/>
            <color indexed="81"/>
            <rFont val="Tahoma"/>
            <charset val="1"/>
          </rPr>
          <t xml:space="preserve">
SR 63 peraturn pasca tambang</t>
        </r>
      </text>
    </comment>
    <comment ref="H17" authorId="0" shapeId="0" xr:uid="{D72557BE-0FC3-4949-95B1-B3D50B937034}">
      <text>
        <r>
          <rPr>
            <b/>
            <sz val="9"/>
            <color indexed="81"/>
            <rFont val="Tahoma"/>
            <charset val="1"/>
          </rPr>
          <t>LENOVO SLIM:</t>
        </r>
        <r>
          <rPr>
            <sz val="9"/>
            <color indexed="81"/>
            <rFont val="Tahoma"/>
            <charset val="1"/>
          </rPr>
          <t xml:space="preserve">
SR HALAMAN 107</t>
        </r>
      </text>
    </comment>
    <comment ref="J17" authorId="0" shapeId="0" xr:uid="{4D469FDE-953C-4101-BF1D-BFE48B987EAD}">
      <text>
        <r>
          <rPr>
            <b/>
            <sz val="9"/>
            <color indexed="81"/>
            <rFont val="Tahoma"/>
            <charset val="1"/>
          </rPr>
          <t>LENOVO SLIM:</t>
        </r>
        <r>
          <rPr>
            <sz val="9"/>
            <color indexed="81"/>
            <rFont val="Tahoma"/>
            <charset val="1"/>
          </rPr>
          <t xml:space="preserve">
SR Halaman 17-18</t>
        </r>
      </text>
    </comment>
    <comment ref="P17" authorId="0" shapeId="0" xr:uid="{4270A66F-66C5-4114-ADE5-976B1C22140F}">
      <text>
        <r>
          <rPr>
            <b/>
            <sz val="9"/>
            <color indexed="81"/>
            <rFont val="Tahoma"/>
            <charset val="1"/>
          </rPr>
          <t>LENOVO SLIM:</t>
        </r>
        <r>
          <rPr>
            <sz val="9"/>
            <color indexed="81"/>
            <rFont val="Tahoma"/>
            <charset val="1"/>
          </rPr>
          <t xml:space="preserve">
SR Halaman 183</t>
        </r>
      </text>
    </comment>
    <comment ref="Q17" authorId="0" shapeId="0" xr:uid="{E0068468-47CA-4728-938C-402A187E02DA}">
      <text>
        <r>
          <rPr>
            <b/>
            <sz val="9"/>
            <color indexed="81"/>
            <rFont val="Tahoma"/>
            <charset val="1"/>
          </rPr>
          <t>LENOVO SLIM:</t>
        </r>
        <r>
          <rPr>
            <sz val="9"/>
            <color indexed="81"/>
            <rFont val="Tahoma"/>
            <charset val="1"/>
          </rPr>
          <t xml:space="preserve">
SR Halaman 186 (Kajian selesai 2023)</t>
        </r>
      </text>
    </comment>
    <comment ref="AD17" authorId="0" shapeId="0" xr:uid="{9ED1647B-619F-4AFF-8D99-0509153299B1}">
      <text>
        <r>
          <rPr>
            <b/>
            <sz val="9"/>
            <color indexed="81"/>
            <rFont val="Tahoma"/>
            <charset val="1"/>
          </rPr>
          <t>LENOVO SLIM:</t>
        </r>
        <r>
          <rPr>
            <sz val="9"/>
            <color indexed="81"/>
            <rFont val="Tahoma"/>
            <charset val="1"/>
          </rPr>
          <t xml:space="preserve">
SR 77
</t>
        </r>
      </text>
    </comment>
    <comment ref="C18" authorId="0" shapeId="0" xr:uid="{6F5F570D-DFEE-49AA-8D41-4B9530617DB1}">
      <text>
        <r>
          <rPr>
            <b/>
            <sz val="9"/>
            <color indexed="81"/>
            <rFont val="Tahoma"/>
            <charset val="1"/>
          </rPr>
          <t>LENOVO SLIM:</t>
        </r>
        <r>
          <rPr>
            <sz val="9"/>
            <color indexed="81"/>
            <rFont val="Tahoma"/>
            <charset val="1"/>
          </rPr>
          <t xml:space="preserve">
Halaman 73</t>
        </r>
      </text>
    </comment>
    <comment ref="D18" authorId="0" shapeId="0" xr:uid="{5E3D2A8C-4228-4730-8062-336A17401946}">
      <text>
        <r>
          <rPr>
            <b/>
            <sz val="9"/>
            <color indexed="81"/>
            <rFont val="Tahoma"/>
            <charset val="1"/>
          </rPr>
          <t>LENOVO SLIM:</t>
        </r>
        <r>
          <rPr>
            <sz val="9"/>
            <color indexed="81"/>
            <rFont val="Tahoma"/>
            <charset val="1"/>
          </rPr>
          <t xml:space="preserve">
Halaman 73</t>
        </r>
      </text>
    </comment>
    <comment ref="E18" authorId="0" shapeId="0" xr:uid="{0FC15C57-31A6-4D51-B39F-DDAF945446D7}">
      <text>
        <r>
          <rPr>
            <b/>
            <sz val="9"/>
            <color indexed="81"/>
            <rFont val="Tahoma"/>
            <charset val="1"/>
          </rPr>
          <t>LENOVO SLIM:</t>
        </r>
        <r>
          <rPr>
            <sz val="9"/>
            <color indexed="81"/>
            <rFont val="Tahoma"/>
            <charset val="1"/>
          </rPr>
          <t xml:space="preserve">
Halaman 73</t>
        </r>
      </text>
    </comment>
    <comment ref="F18" authorId="0" shapeId="0" xr:uid="{A6E02EF6-ADE4-4B82-B679-394EA4D4E971}">
      <text>
        <r>
          <rPr>
            <b/>
            <sz val="9"/>
            <color indexed="81"/>
            <rFont val="Tahoma"/>
            <charset val="1"/>
          </rPr>
          <t>LENOVO SLIM:</t>
        </r>
        <r>
          <rPr>
            <sz val="9"/>
            <color indexed="81"/>
            <rFont val="Tahoma"/>
            <charset val="1"/>
          </rPr>
          <t xml:space="preserve">
Halaman 73</t>
        </r>
      </text>
    </comment>
    <comment ref="G18" authorId="0" shapeId="0" xr:uid="{A70C8387-4CD3-4D54-AF85-564250E25526}">
      <text>
        <r>
          <rPr>
            <b/>
            <sz val="9"/>
            <color indexed="81"/>
            <rFont val="Tahoma"/>
            <charset val="1"/>
          </rPr>
          <t>LENOVO SLIM:</t>
        </r>
        <r>
          <rPr>
            <sz val="9"/>
            <color indexed="81"/>
            <rFont val="Tahoma"/>
            <charset val="1"/>
          </rPr>
          <t xml:space="preserve">
Halaman 73</t>
        </r>
      </text>
    </comment>
    <comment ref="H18" authorId="0" shapeId="0" xr:uid="{142B03B3-A0B5-4DCB-B3C8-5979C17011F0}">
      <text>
        <r>
          <rPr>
            <b/>
            <sz val="9"/>
            <color indexed="81"/>
            <rFont val="Tahoma"/>
            <charset val="1"/>
          </rPr>
          <t>LENOVO SLIM:</t>
        </r>
        <r>
          <rPr>
            <sz val="9"/>
            <color indexed="81"/>
            <rFont val="Tahoma"/>
            <charset val="1"/>
          </rPr>
          <t xml:space="preserve">
SR HALAMAN 66
</t>
        </r>
      </text>
    </comment>
    <comment ref="I18" authorId="0" shapeId="0" xr:uid="{F434FC41-F2A6-44BE-8DC9-581409395D04}">
      <text>
        <r>
          <rPr>
            <b/>
            <sz val="9"/>
            <color indexed="81"/>
            <rFont val="Tahoma"/>
            <charset val="1"/>
          </rPr>
          <t>LENOVO SLIM:</t>
        </r>
        <r>
          <rPr>
            <sz val="9"/>
            <color indexed="81"/>
            <rFont val="Tahoma"/>
            <charset val="1"/>
          </rPr>
          <t xml:space="preserve">
SR 51
</t>
        </r>
      </text>
    </comment>
    <comment ref="J18" authorId="0" shapeId="0" xr:uid="{C32B6903-060C-454F-8A16-7E51B10BCF80}">
      <text>
        <r>
          <rPr>
            <b/>
            <sz val="9"/>
            <color indexed="81"/>
            <rFont val="Tahoma"/>
            <charset val="1"/>
          </rPr>
          <t>LENOVO SLIM:</t>
        </r>
        <r>
          <rPr>
            <sz val="9"/>
            <color indexed="81"/>
            <rFont val="Tahoma"/>
            <charset val="1"/>
          </rPr>
          <t xml:space="preserve">
SR Halaman 58</t>
        </r>
      </text>
    </comment>
    <comment ref="K18" authorId="0" shapeId="0" xr:uid="{FEACB19A-DBCA-4DE9-95BD-FFADADE6B293}">
      <text>
        <r>
          <rPr>
            <b/>
            <sz val="9"/>
            <color indexed="81"/>
            <rFont val="Tahoma"/>
            <charset val="1"/>
          </rPr>
          <t>LENOVO SLIM:</t>
        </r>
        <r>
          <rPr>
            <sz val="9"/>
            <color indexed="81"/>
            <rFont val="Tahoma"/>
            <charset val="1"/>
          </rPr>
          <t xml:space="preserve">
SR Halaman 76
</t>
        </r>
      </text>
    </comment>
    <comment ref="L18" authorId="0" shapeId="0" xr:uid="{3DFF882C-6620-45F1-88FC-EA54AF33384D}">
      <text>
        <r>
          <rPr>
            <b/>
            <sz val="9"/>
            <color indexed="81"/>
            <rFont val="Tahoma"/>
            <charset val="1"/>
          </rPr>
          <t>LENOVO SLIM:</t>
        </r>
        <r>
          <rPr>
            <sz val="9"/>
            <color indexed="81"/>
            <rFont val="Tahoma"/>
            <charset val="1"/>
          </rPr>
          <t xml:space="preserve">
Halaman 40</t>
        </r>
      </text>
    </comment>
    <comment ref="M18" authorId="0" shapeId="0" xr:uid="{BF301260-0FDA-4E2C-8691-9CDEFF0C229A}">
      <text>
        <r>
          <rPr>
            <b/>
            <sz val="9"/>
            <color indexed="81"/>
            <rFont val="Tahoma"/>
            <family val="2"/>
          </rPr>
          <t>LENOVO SLIM:</t>
        </r>
        <r>
          <rPr>
            <sz val="9"/>
            <color indexed="81"/>
            <rFont val="Tahoma"/>
            <family val="2"/>
          </rPr>
          <t xml:space="preserve">
Halaman 115</t>
        </r>
      </text>
    </comment>
    <comment ref="N18" authorId="0" shapeId="0" xr:uid="{BD374C5C-32FF-4D31-A8E4-8CC1DBF1E69B}">
      <text>
        <r>
          <rPr>
            <b/>
            <sz val="9"/>
            <color indexed="81"/>
            <rFont val="Tahoma"/>
            <family val="2"/>
          </rPr>
          <t>LENOVO SLIM:</t>
        </r>
        <r>
          <rPr>
            <sz val="9"/>
            <color indexed="81"/>
            <rFont val="Tahoma"/>
            <family val="2"/>
          </rPr>
          <t xml:space="preserve">
SR Halaman 151</t>
        </r>
      </text>
    </comment>
    <comment ref="O18" authorId="0" shapeId="0" xr:uid="{ED0E82EF-2AEE-4731-9B87-260C995523EE}">
      <text>
        <r>
          <rPr>
            <b/>
            <sz val="9"/>
            <color indexed="81"/>
            <rFont val="Tahoma"/>
            <charset val="1"/>
          </rPr>
          <t>LENOVO SLIM:</t>
        </r>
        <r>
          <rPr>
            <sz val="9"/>
            <color indexed="81"/>
            <rFont val="Tahoma"/>
            <charset val="1"/>
          </rPr>
          <t xml:space="preserve">
Halaman 83
</t>
        </r>
      </text>
    </comment>
    <comment ref="P18" authorId="0" shapeId="0" xr:uid="{D85D2736-4869-479A-9297-BC09BC2A5FDC}">
      <text>
        <r>
          <rPr>
            <b/>
            <sz val="9"/>
            <color indexed="81"/>
            <rFont val="Tahoma"/>
            <charset val="1"/>
          </rPr>
          <t>LENOVO SLIM:</t>
        </r>
        <r>
          <rPr>
            <sz val="9"/>
            <color indexed="81"/>
            <rFont val="Tahoma"/>
            <charset val="1"/>
          </rPr>
          <t xml:space="preserve">
SR Halaman 222-225</t>
        </r>
      </text>
    </comment>
    <comment ref="Q18" authorId="0" shapeId="0" xr:uid="{B421C16E-CD57-4CA7-ADF2-CAA7D231529A}">
      <text>
        <r>
          <rPr>
            <b/>
            <sz val="9"/>
            <color indexed="81"/>
            <rFont val="Tahoma"/>
            <charset val="1"/>
          </rPr>
          <t>LENOVO SLIM:</t>
        </r>
        <r>
          <rPr>
            <sz val="9"/>
            <color indexed="81"/>
            <rFont val="Tahoma"/>
            <charset val="1"/>
          </rPr>
          <t xml:space="preserve">
SR Halaman 110</t>
        </r>
      </text>
    </comment>
    <comment ref="R18" authorId="0" shapeId="0" xr:uid="{E617B514-A6DA-4141-9E2E-0B5ED6A7FE11}">
      <text>
        <r>
          <rPr>
            <b/>
            <sz val="9"/>
            <color indexed="81"/>
            <rFont val="Tahoma"/>
            <charset val="1"/>
          </rPr>
          <t>LENOVO SLIM:</t>
        </r>
        <r>
          <rPr>
            <sz val="9"/>
            <color indexed="81"/>
            <rFont val="Tahoma"/>
            <charset val="1"/>
          </rPr>
          <t xml:space="preserve">
SR Halaman 47 tim keberlanjutan</t>
        </r>
      </text>
    </comment>
    <comment ref="S18" authorId="0" shapeId="0" xr:uid="{73C82AA8-0147-4F18-830E-FD9A32B6E091}">
      <text>
        <r>
          <rPr>
            <b/>
            <sz val="9"/>
            <color indexed="81"/>
            <rFont val="Tahoma"/>
            <charset val="1"/>
          </rPr>
          <t>LENOVO SLIM:</t>
        </r>
        <r>
          <rPr>
            <sz val="9"/>
            <color indexed="81"/>
            <rFont val="Tahoma"/>
            <charset val="1"/>
          </rPr>
          <t xml:space="preserve">
SR halaman 44 Tim Lingkungan hidup</t>
        </r>
      </text>
    </comment>
    <comment ref="T18" authorId="0" shapeId="0" xr:uid="{AA0B8DCD-FD81-48AA-A455-39E1E5D6DB45}">
      <text>
        <r>
          <rPr>
            <b/>
            <sz val="9"/>
            <color indexed="81"/>
            <rFont val="Tahoma"/>
            <charset val="1"/>
          </rPr>
          <t>LENOVO SLIM:</t>
        </r>
        <r>
          <rPr>
            <sz val="9"/>
            <color indexed="81"/>
            <rFont val="Tahoma"/>
            <charset val="1"/>
          </rPr>
          <t xml:space="preserve">
SR Halaman 53</t>
        </r>
      </text>
    </comment>
    <comment ref="U18" authorId="0" shapeId="0" xr:uid="{6FD6D8C1-D9D8-4559-ABF7-A6CA111C9707}">
      <text>
        <r>
          <rPr>
            <b/>
            <sz val="9"/>
            <color indexed="81"/>
            <rFont val="Tahoma"/>
            <charset val="1"/>
          </rPr>
          <t>LENOVO SLIM:</t>
        </r>
        <r>
          <rPr>
            <sz val="9"/>
            <color indexed="81"/>
            <rFont val="Tahoma"/>
            <charset val="1"/>
          </rPr>
          <t xml:space="preserve">
SR halaman 30</t>
        </r>
      </text>
    </comment>
    <comment ref="V18" authorId="0" shapeId="0" xr:uid="{6E2E662E-7E40-48D7-981B-C678BD372D9C}">
      <text>
        <r>
          <rPr>
            <b/>
            <sz val="9"/>
            <color indexed="81"/>
            <rFont val="Tahoma"/>
            <charset val="1"/>
          </rPr>
          <t>LENOVO SLIM:</t>
        </r>
        <r>
          <rPr>
            <sz val="9"/>
            <color indexed="81"/>
            <rFont val="Tahoma"/>
            <charset val="1"/>
          </rPr>
          <t xml:space="preserve">
SR halaman 148</t>
        </r>
      </text>
    </comment>
    <comment ref="Y18" authorId="0" shapeId="0" xr:uid="{A179CCAB-AD97-4504-9BEF-7466A77DD85E}">
      <text>
        <r>
          <rPr>
            <b/>
            <sz val="9"/>
            <color indexed="81"/>
            <rFont val="Tahoma"/>
            <charset val="1"/>
          </rPr>
          <t>LENOVO SLIM:</t>
        </r>
        <r>
          <rPr>
            <sz val="9"/>
            <color indexed="81"/>
            <rFont val="Tahoma"/>
            <charset val="1"/>
          </rPr>
          <t xml:space="preserve">
SR halaman 25 departemen environtment and permit management</t>
        </r>
      </text>
    </comment>
    <comment ref="AB18" authorId="0" shapeId="0" xr:uid="{7CA76EA1-1791-4B90-8530-3F383DAAFAAA}">
      <text>
        <r>
          <rPr>
            <b/>
            <sz val="9"/>
            <color indexed="81"/>
            <rFont val="Tahoma"/>
            <charset val="1"/>
          </rPr>
          <t>LENOVO SLIM:</t>
        </r>
        <r>
          <rPr>
            <sz val="9"/>
            <color indexed="81"/>
            <rFont val="Tahoma"/>
            <charset val="1"/>
          </rPr>
          <t xml:space="preserve">
SR Halaman 3 membentuk komite</t>
        </r>
      </text>
    </comment>
    <comment ref="C20" authorId="0" shapeId="0" xr:uid="{EB49E4C5-17D6-4958-B400-CFAD62AD8AA1}">
      <text>
        <r>
          <rPr>
            <b/>
            <sz val="9"/>
            <color indexed="81"/>
            <rFont val="Tahoma"/>
            <charset val="1"/>
          </rPr>
          <t>LENOVO SLIM:</t>
        </r>
        <r>
          <rPr>
            <sz val="9"/>
            <color indexed="81"/>
            <rFont val="Tahoma"/>
            <charset val="1"/>
          </rPr>
          <t xml:space="preserve">
SR Halaman 81</t>
        </r>
      </text>
    </comment>
    <comment ref="D20" authorId="0" shapeId="0" xr:uid="{FC9C9768-9E29-459A-B0C2-17018245C692}">
      <text>
        <r>
          <rPr>
            <b/>
            <sz val="9"/>
            <color indexed="81"/>
            <rFont val="Tahoma"/>
            <charset val="1"/>
          </rPr>
          <t>LENOVO SLIM:</t>
        </r>
        <r>
          <rPr>
            <sz val="9"/>
            <color indexed="81"/>
            <rFont val="Tahoma"/>
            <charset val="1"/>
          </rPr>
          <t xml:space="preserve">
SR Halaman 81</t>
        </r>
      </text>
    </comment>
    <comment ref="E20" authorId="0" shapeId="0" xr:uid="{5180FEBE-2060-40D8-8DE4-3DE68F346F94}">
      <text>
        <r>
          <rPr>
            <b/>
            <sz val="9"/>
            <color indexed="81"/>
            <rFont val="Tahoma"/>
            <charset val="1"/>
          </rPr>
          <t>LENOVO SLIM:</t>
        </r>
        <r>
          <rPr>
            <sz val="9"/>
            <color indexed="81"/>
            <rFont val="Tahoma"/>
            <charset val="1"/>
          </rPr>
          <t xml:space="preserve">
SR Halaman 81</t>
        </r>
      </text>
    </comment>
    <comment ref="F20" authorId="0" shapeId="0" xr:uid="{272DF8DB-66D7-4B6B-AB0A-9BA2775CC909}">
      <text>
        <r>
          <rPr>
            <b/>
            <sz val="9"/>
            <color indexed="81"/>
            <rFont val="Tahoma"/>
            <charset val="1"/>
          </rPr>
          <t>LENOVO SLIM:</t>
        </r>
        <r>
          <rPr>
            <sz val="9"/>
            <color indexed="81"/>
            <rFont val="Tahoma"/>
            <charset val="1"/>
          </rPr>
          <t xml:space="preserve">
SR Halaman 81</t>
        </r>
      </text>
    </comment>
    <comment ref="G20" authorId="0" shapeId="0" xr:uid="{1B3E49F9-1C15-4D72-9689-99DFC0D120C3}">
      <text>
        <r>
          <rPr>
            <b/>
            <sz val="9"/>
            <color indexed="81"/>
            <rFont val="Tahoma"/>
            <charset val="1"/>
          </rPr>
          <t>LENOVO SLIM:</t>
        </r>
        <r>
          <rPr>
            <sz val="9"/>
            <color indexed="81"/>
            <rFont val="Tahoma"/>
            <charset val="1"/>
          </rPr>
          <t xml:space="preserve">
SR Halaman 81</t>
        </r>
      </text>
    </comment>
    <comment ref="I20" authorId="0" shapeId="0" xr:uid="{66516F3B-B67F-46C0-9523-D42F0158A813}">
      <text>
        <r>
          <rPr>
            <b/>
            <sz val="9"/>
            <color indexed="81"/>
            <rFont val="Tahoma"/>
            <charset val="1"/>
          </rPr>
          <t>LENOVO SLIM:</t>
        </r>
        <r>
          <rPr>
            <sz val="9"/>
            <color indexed="81"/>
            <rFont val="Tahoma"/>
            <charset val="1"/>
          </rPr>
          <t xml:space="preserve">
AR halaman 273</t>
        </r>
      </text>
    </comment>
    <comment ref="J20" authorId="0" shapeId="0" xr:uid="{EDD3B9DB-5D4A-415F-86EE-6880B4CB52BB}">
      <text>
        <r>
          <rPr>
            <b/>
            <sz val="9"/>
            <color indexed="81"/>
            <rFont val="Tahoma"/>
            <charset val="1"/>
          </rPr>
          <t>LENOVO SLIM:</t>
        </r>
        <r>
          <rPr>
            <sz val="9"/>
            <color indexed="81"/>
            <rFont val="Tahoma"/>
            <charset val="1"/>
          </rPr>
          <t xml:space="preserve">
Halaman 26 SR</t>
        </r>
      </text>
    </comment>
    <comment ref="K20" authorId="0" shapeId="0" xr:uid="{C09775BD-D202-418E-958F-567E795FD5CD}">
      <text>
        <r>
          <rPr>
            <b/>
            <sz val="9"/>
            <color indexed="81"/>
            <rFont val="Tahoma"/>
            <charset val="1"/>
          </rPr>
          <t>LENOVO SLIM:</t>
        </r>
        <r>
          <rPr>
            <sz val="9"/>
            <color indexed="81"/>
            <rFont val="Tahoma"/>
            <charset val="1"/>
          </rPr>
          <t xml:space="preserve">
SR Halaman 32 dan halaman 76</t>
        </r>
      </text>
    </comment>
    <comment ref="L20" authorId="0" shapeId="0" xr:uid="{2F9A4024-96FC-43FD-BCB4-28814DD3C2CC}">
      <text>
        <r>
          <rPr>
            <b/>
            <sz val="9"/>
            <color indexed="81"/>
            <rFont val="Tahoma"/>
            <charset val="1"/>
          </rPr>
          <t>LENOVO SLIM:</t>
        </r>
        <r>
          <rPr>
            <sz val="9"/>
            <color indexed="81"/>
            <rFont val="Tahoma"/>
            <charset val="1"/>
          </rPr>
          <t xml:space="preserve">
Halaman 21</t>
        </r>
      </text>
    </comment>
    <comment ref="M20" authorId="0" shapeId="0" xr:uid="{ADC0F6BC-B47D-438F-A325-B276E6563BCC}">
      <text>
        <r>
          <rPr>
            <b/>
            <sz val="9"/>
            <color indexed="81"/>
            <rFont val="Tahoma"/>
            <family val="2"/>
          </rPr>
          <t>LENOVO SLIM:</t>
        </r>
        <r>
          <rPr>
            <sz val="9"/>
            <color indexed="81"/>
            <rFont val="Tahoma"/>
            <family val="2"/>
          </rPr>
          <t xml:space="preserve">
Halaman 114
</t>
        </r>
      </text>
    </comment>
    <comment ref="N20" authorId="0" shapeId="0" xr:uid="{471AD079-83F2-42AC-B009-2DFC9CA0944B}">
      <text>
        <r>
          <rPr>
            <b/>
            <sz val="9"/>
            <color indexed="81"/>
            <rFont val="Tahoma"/>
            <family val="2"/>
          </rPr>
          <t>LENOVO SLIM:</t>
        </r>
        <r>
          <rPr>
            <sz val="9"/>
            <color indexed="81"/>
            <rFont val="Tahoma"/>
            <family val="2"/>
          </rPr>
          <t xml:space="preserve">
Halaman 80
</t>
        </r>
      </text>
    </comment>
    <comment ref="O20" authorId="0" shapeId="0" xr:uid="{0D51F043-8180-4E80-A189-F0050C0E5B36}">
      <text>
        <r>
          <rPr>
            <b/>
            <sz val="9"/>
            <color indexed="81"/>
            <rFont val="Tahoma"/>
            <charset val="1"/>
          </rPr>
          <t>LENOVO SLIM:</t>
        </r>
        <r>
          <rPr>
            <sz val="9"/>
            <color indexed="81"/>
            <rFont val="Tahoma"/>
            <charset val="1"/>
          </rPr>
          <t xml:space="preserve">
Halaman 190</t>
        </r>
      </text>
    </comment>
    <comment ref="P20" authorId="0" shapeId="0" xr:uid="{58B5CE91-EC72-4A4C-94E1-2BEE1F18E6C4}">
      <text>
        <r>
          <rPr>
            <b/>
            <sz val="9"/>
            <color indexed="81"/>
            <rFont val="Tahoma"/>
            <charset val="1"/>
          </rPr>
          <t>LENOVO SLIM:</t>
        </r>
        <r>
          <rPr>
            <sz val="9"/>
            <color indexed="81"/>
            <rFont val="Tahoma"/>
            <charset val="1"/>
          </rPr>
          <t xml:space="preserve">
SR Halaman 226</t>
        </r>
      </text>
    </comment>
    <comment ref="Q20" authorId="0" shapeId="0" xr:uid="{F7C30E63-7B29-46E3-BC36-0340AAD56707}">
      <text>
        <r>
          <rPr>
            <b/>
            <sz val="9"/>
            <color indexed="81"/>
            <rFont val="Tahoma"/>
            <charset val="1"/>
          </rPr>
          <t>LENOVO SLIM:</t>
        </r>
        <r>
          <rPr>
            <sz val="9"/>
            <color indexed="81"/>
            <rFont val="Tahoma"/>
            <charset val="1"/>
          </rPr>
          <t xml:space="preserve">
SR Halaman 106,114</t>
        </r>
      </text>
    </comment>
    <comment ref="R20" authorId="0" shapeId="0" xr:uid="{3B89B08B-3485-4E07-836F-02C4323B9114}">
      <text>
        <r>
          <rPr>
            <b/>
            <sz val="9"/>
            <color indexed="81"/>
            <rFont val="Tahoma"/>
            <charset val="1"/>
          </rPr>
          <t>LENOVO SLIM:</t>
        </r>
        <r>
          <rPr>
            <sz val="9"/>
            <color indexed="81"/>
            <rFont val="Tahoma"/>
            <charset val="1"/>
          </rPr>
          <t xml:space="preserve">
SR Halaman 23</t>
        </r>
      </text>
    </comment>
    <comment ref="S20" authorId="0" shapeId="0" xr:uid="{8CB19E8E-703D-49D6-A065-987B66383096}">
      <text>
        <r>
          <rPr>
            <b/>
            <sz val="9"/>
            <color indexed="81"/>
            <rFont val="Tahoma"/>
            <charset val="1"/>
          </rPr>
          <t>LENOVO SLIM:</t>
        </r>
        <r>
          <rPr>
            <sz val="9"/>
            <color indexed="81"/>
            <rFont val="Tahoma"/>
            <charset val="1"/>
          </rPr>
          <t xml:space="preserve">
Halaman 111Sistem 
Manajemen Keselamatan Pertambangan 
Kepdirjen ESDM No. 185.k/37.04/DJB/2019. </t>
        </r>
      </text>
    </comment>
    <comment ref="T20" authorId="0" shapeId="0" xr:uid="{D40BCB2A-A4E9-4C0B-A6AF-3A33FFA01BF0}">
      <text>
        <r>
          <rPr>
            <b/>
            <sz val="9"/>
            <color indexed="81"/>
            <rFont val="Tahoma"/>
            <charset val="1"/>
          </rPr>
          <t>LENOVO SLIM:</t>
        </r>
        <r>
          <rPr>
            <sz val="9"/>
            <color indexed="81"/>
            <rFont val="Tahoma"/>
            <charset val="1"/>
          </rPr>
          <t xml:space="preserve">
SR halaman 22</t>
        </r>
      </text>
    </comment>
    <comment ref="U20" authorId="0" shapeId="0" xr:uid="{C20D443C-8CD9-4D9C-BF56-AB7F42202E67}">
      <text>
        <r>
          <rPr>
            <b/>
            <sz val="9"/>
            <color indexed="81"/>
            <rFont val="Tahoma"/>
            <charset val="1"/>
          </rPr>
          <t>LENOVO SLIM:</t>
        </r>
        <r>
          <rPr>
            <sz val="9"/>
            <color indexed="81"/>
            <rFont val="Tahoma"/>
            <charset val="1"/>
          </rPr>
          <t xml:space="preserve">
SR halaman awal</t>
        </r>
      </text>
    </comment>
    <comment ref="V20" authorId="0" shapeId="0" xr:uid="{D3FD1A54-02FA-4D88-9180-F6265712777A}">
      <text>
        <r>
          <rPr>
            <b/>
            <sz val="9"/>
            <color indexed="81"/>
            <rFont val="Tahoma"/>
            <charset val="1"/>
          </rPr>
          <t>LENOVO SLIM:</t>
        </r>
        <r>
          <rPr>
            <sz val="9"/>
            <color indexed="81"/>
            <rFont val="Tahoma"/>
            <charset val="1"/>
          </rPr>
          <t xml:space="preserve">
SR Halaman 24 ISO 14001</t>
        </r>
      </text>
    </comment>
    <comment ref="W20" authorId="0" shapeId="0" xr:uid="{66F8D937-24CE-4479-AA50-09563DE5C88D}">
      <text>
        <r>
          <rPr>
            <b/>
            <sz val="9"/>
            <color indexed="81"/>
            <rFont val="Tahoma"/>
            <charset val="1"/>
          </rPr>
          <t>LENOVO SLIM:</t>
        </r>
        <r>
          <rPr>
            <sz val="9"/>
            <color indexed="81"/>
            <rFont val="Tahoma"/>
            <charset val="1"/>
          </rPr>
          <t xml:space="preserve">
AR Halaman 89</t>
        </r>
      </text>
    </comment>
    <comment ref="X20" authorId="0" shapeId="0" xr:uid="{F62AC487-D9E9-459A-85EF-EAF04880C395}">
      <text>
        <r>
          <rPr>
            <b/>
            <sz val="9"/>
            <color indexed="81"/>
            <rFont val="Tahoma"/>
            <charset val="1"/>
          </rPr>
          <t>LENOVO SLIM:</t>
        </r>
        <r>
          <rPr>
            <sz val="9"/>
            <color indexed="81"/>
            <rFont val="Tahoma"/>
            <charset val="1"/>
          </rPr>
          <t xml:space="preserve">
AR Hlaman 103</t>
        </r>
      </text>
    </comment>
    <comment ref="Y20" authorId="0" shapeId="0" xr:uid="{82D9CE6C-6EF2-4807-A057-79743FCBABE4}">
      <text>
        <r>
          <rPr>
            <b/>
            <sz val="9"/>
            <color indexed="81"/>
            <rFont val="Tahoma"/>
            <charset val="1"/>
          </rPr>
          <t>LENOVO SLIM:</t>
        </r>
        <r>
          <rPr>
            <sz val="9"/>
            <color indexed="81"/>
            <rFont val="Tahoma"/>
            <charset val="1"/>
          </rPr>
          <t xml:space="preserve">
SR halaman 15
ISO 14001-2015</t>
        </r>
      </text>
    </comment>
    <comment ref="Z20" authorId="0" shapeId="0" xr:uid="{15743755-9465-4A25-A6A7-1B339F8EF523}">
      <text>
        <r>
          <rPr>
            <b/>
            <sz val="9"/>
            <color indexed="81"/>
            <rFont val="Tahoma"/>
            <charset val="1"/>
          </rPr>
          <t>LENOVO SLIM:</t>
        </r>
        <r>
          <rPr>
            <sz val="9"/>
            <color indexed="81"/>
            <rFont val="Tahoma"/>
            <charset val="1"/>
          </rPr>
          <t xml:space="preserve">
SR halaman 26</t>
        </r>
      </text>
    </comment>
    <comment ref="AA20" authorId="0" shapeId="0" xr:uid="{CEC18082-6107-4900-B376-C8E240DA6B45}">
      <text>
        <r>
          <rPr>
            <b/>
            <sz val="9"/>
            <color indexed="81"/>
            <rFont val="Tahoma"/>
            <charset val="1"/>
          </rPr>
          <t>LENOVO SLIM:</t>
        </r>
        <r>
          <rPr>
            <sz val="9"/>
            <color indexed="81"/>
            <rFont val="Tahoma"/>
            <charset val="1"/>
          </rPr>
          <t xml:space="preserve">
SR Halaman 29 ISO 14001:2015</t>
        </r>
      </text>
    </comment>
    <comment ref="AB20" authorId="0" shapeId="0" xr:uid="{B447523F-CEB1-454A-9252-34E385FDD4A6}">
      <text>
        <r>
          <rPr>
            <b/>
            <sz val="9"/>
            <color indexed="81"/>
            <rFont val="Tahoma"/>
            <charset val="1"/>
          </rPr>
          <t>LENOVO SLIM:</t>
        </r>
        <r>
          <rPr>
            <sz val="9"/>
            <color indexed="81"/>
            <rFont val="Tahoma"/>
            <charset val="1"/>
          </rPr>
          <t xml:space="preserve">
AR halaman 193 ISO 50001</t>
        </r>
      </text>
    </comment>
    <comment ref="AC20" authorId="0" shapeId="0" xr:uid="{88A68FB4-F8B6-4A1F-89EE-7CB6C6361A2E}">
      <text>
        <r>
          <rPr>
            <b/>
            <sz val="9"/>
            <color indexed="81"/>
            <rFont val="Tahoma"/>
            <charset val="1"/>
          </rPr>
          <t>LENOVO SLIM:</t>
        </r>
        <r>
          <rPr>
            <sz val="9"/>
            <color indexed="81"/>
            <rFont val="Tahoma"/>
            <charset val="1"/>
          </rPr>
          <t xml:space="preserve">
AR 226 ISO 14001:2015</t>
        </r>
      </text>
    </comment>
    <comment ref="AD20" authorId="0" shapeId="0" xr:uid="{BFCB4BA7-E3DB-40B2-BFE9-5EF526A856E5}">
      <text>
        <r>
          <rPr>
            <b/>
            <sz val="9"/>
            <color indexed="81"/>
            <rFont val="Tahoma"/>
            <charset val="1"/>
          </rPr>
          <t>LENOVO SLIM:</t>
        </r>
        <r>
          <rPr>
            <sz val="9"/>
            <color indexed="81"/>
            <rFont val="Tahoma"/>
            <charset val="1"/>
          </rPr>
          <t xml:space="preserve">
SR 10</t>
        </r>
      </text>
    </comment>
    <comment ref="AE20" authorId="0" shapeId="0" xr:uid="{9A1C5833-622B-4E46-A102-B6D2C230E155}">
      <text>
        <r>
          <rPr>
            <b/>
            <sz val="9"/>
            <color indexed="81"/>
            <rFont val="Tahoma"/>
            <charset val="1"/>
          </rPr>
          <t>LENOVO SLIM:</t>
        </r>
        <r>
          <rPr>
            <sz val="9"/>
            <color indexed="81"/>
            <rFont val="Tahoma"/>
            <charset val="1"/>
          </rPr>
          <t xml:space="preserve">
SR 10</t>
        </r>
      </text>
    </comment>
    <comment ref="J22" authorId="0" shapeId="0" xr:uid="{26090213-10B6-4734-BF10-026B63BD615A}">
      <text>
        <r>
          <rPr>
            <b/>
            <sz val="9"/>
            <color indexed="81"/>
            <rFont val="Tahoma"/>
            <charset val="1"/>
          </rPr>
          <t>LENOVO SLIM:</t>
        </r>
        <r>
          <rPr>
            <sz val="9"/>
            <color indexed="81"/>
            <rFont val="Tahoma"/>
            <charset val="1"/>
          </rPr>
          <t xml:space="preserve">
SR Halaman 31 Menjaga konsistensi mutu 
produk sesuai kontrak</t>
        </r>
      </text>
    </comment>
    <comment ref="K22" authorId="0" shapeId="0" xr:uid="{2F79B029-CCE8-438C-9837-0BC01FA506F1}">
      <text>
        <r>
          <rPr>
            <b/>
            <sz val="9"/>
            <color indexed="81"/>
            <rFont val="Tahoma"/>
            <charset val="1"/>
          </rPr>
          <t>LENOVO SLIM:</t>
        </r>
        <r>
          <rPr>
            <sz val="9"/>
            <color indexed="81"/>
            <rFont val="Tahoma"/>
            <charset val="1"/>
          </rPr>
          <t xml:space="preserve">
SR Halaman 35</t>
        </r>
      </text>
    </comment>
    <comment ref="Q22" authorId="0" shapeId="0" xr:uid="{70C3C25A-755F-40AC-9F58-48BE7D08D3C4}">
      <text>
        <r>
          <rPr>
            <b/>
            <sz val="9"/>
            <color indexed="81"/>
            <rFont val="Tahoma"/>
            <charset val="1"/>
          </rPr>
          <t>LENOVO SLIM:</t>
        </r>
        <r>
          <rPr>
            <sz val="9"/>
            <color indexed="81"/>
            <rFont val="Tahoma"/>
            <charset val="1"/>
          </rPr>
          <t xml:space="preserve">
SR halaman 198</t>
        </r>
      </text>
    </comment>
    <comment ref="W22" authorId="0" shapeId="0" xr:uid="{28DDEA13-1F9D-4DA7-8CC7-4C08659D7872}">
      <text>
        <r>
          <rPr>
            <b/>
            <sz val="9"/>
            <color indexed="81"/>
            <rFont val="Tahoma"/>
            <charset val="1"/>
          </rPr>
          <t>LENOVO SLIM:</t>
        </r>
        <r>
          <rPr>
            <sz val="9"/>
            <color indexed="81"/>
            <rFont val="Tahoma"/>
            <charset val="1"/>
          </rPr>
          <t xml:space="preserve">
SR halaman 66</t>
        </r>
      </text>
    </comment>
    <comment ref="C24" authorId="0" shapeId="0" xr:uid="{438C62C4-F158-4DBD-ABD6-68311B7EC951}">
      <text>
        <r>
          <rPr>
            <b/>
            <sz val="9"/>
            <color indexed="81"/>
            <rFont val="Tahoma"/>
            <charset val="1"/>
          </rPr>
          <t>LENOVO SLIM:</t>
        </r>
        <r>
          <rPr>
            <sz val="9"/>
            <color indexed="81"/>
            <rFont val="Tahoma"/>
            <charset val="1"/>
          </rPr>
          <t xml:space="preserve">
AR Halaman 544
</t>
        </r>
      </text>
    </comment>
    <comment ref="D24" authorId="0" shapeId="0" xr:uid="{C801BD29-CC27-42E9-99E9-47072BB7BB2A}">
      <text>
        <r>
          <rPr>
            <b/>
            <sz val="9"/>
            <color indexed="81"/>
            <rFont val="Tahoma"/>
            <charset val="1"/>
          </rPr>
          <t>LENOVO SLIM:</t>
        </r>
        <r>
          <rPr>
            <sz val="9"/>
            <color indexed="81"/>
            <rFont val="Tahoma"/>
            <charset val="1"/>
          </rPr>
          <t xml:space="preserve">
AR Halaman 544
</t>
        </r>
      </text>
    </comment>
    <comment ref="E24" authorId="0" shapeId="0" xr:uid="{E3A1AADC-129A-4AD6-87D3-BAE4E37B9C1E}">
      <text>
        <r>
          <rPr>
            <b/>
            <sz val="9"/>
            <color indexed="81"/>
            <rFont val="Tahoma"/>
            <charset val="1"/>
          </rPr>
          <t>LENOVO SLIM:</t>
        </r>
        <r>
          <rPr>
            <sz val="9"/>
            <color indexed="81"/>
            <rFont val="Tahoma"/>
            <charset val="1"/>
          </rPr>
          <t xml:space="preserve">
AR Halaman 544
</t>
        </r>
      </text>
    </comment>
    <comment ref="F24" authorId="0" shapeId="0" xr:uid="{611FCA38-657F-4782-8CE1-40EEB0DF48C9}">
      <text>
        <r>
          <rPr>
            <b/>
            <sz val="9"/>
            <color indexed="81"/>
            <rFont val="Tahoma"/>
            <charset val="1"/>
          </rPr>
          <t>LENOVO SLIM:</t>
        </r>
        <r>
          <rPr>
            <sz val="9"/>
            <color indexed="81"/>
            <rFont val="Tahoma"/>
            <charset val="1"/>
          </rPr>
          <t xml:space="preserve">
AR Halaman 544
</t>
        </r>
      </text>
    </comment>
    <comment ref="G24" authorId="0" shapeId="0" xr:uid="{26069942-9BCE-45E2-8205-AA64F680745F}">
      <text>
        <r>
          <rPr>
            <b/>
            <sz val="9"/>
            <color indexed="81"/>
            <rFont val="Tahoma"/>
            <charset val="1"/>
          </rPr>
          <t>LENOVO SLIM:</t>
        </r>
        <r>
          <rPr>
            <sz val="9"/>
            <color indexed="81"/>
            <rFont val="Tahoma"/>
            <charset val="1"/>
          </rPr>
          <t xml:space="preserve">
AR Halaman 544
</t>
        </r>
      </text>
    </comment>
    <comment ref="K24" authorId="0" shapeId="0" xr:uid="{90A87146-5A3A-438C-B44D-24026D07EEBA}">
      <text>
        <r>
          <rPr>
            <b/>
            <sz val="9"/>
            <color indexed="81"/>
            <rFont val="Tahoma"/>
            <charset val="1"/>
          </rPr>
          <t>LENOVO SLIM:</t>
        </r>
        <r>
          <rPr>
            <sz val="9"/>
            <color indexed="81"/>
            <rFont val="Tahoma"/>
            <charset val="1"/>
          </rPr>
          <t xml:space="preserve">
Halaman 155</t>
        </r>
      </text>
    </comment>
    <comment ref="N24" authorId="0" shapeId="0" xr:uid="{0C3DC476-5C58-4E11-BF5D-231509547ABF}">
      <text>
        <r>
          <rPr>
            <b/>
            <sz val="9"/>
            <color indexed="81"/>
            <rFont val="Tahoma"/>
            <family val="2"/>
          </rPr>
          <t>LENOVO SLIM:</t>
        </r>
        <r>
          <rPr>
            <sz val="9"/>
            <color indexed="81"/>
            <rFont val="Tahoma"/>
            <family val="2"/>
          </rPr>
          <t xml:space="preserve">
SR Halaman 174</t>
        </r>
      </text>
    </comment>
    <comment ref="P24" authorId="0" shapeId="0" xr:uid="{F67D8D9C-CD9E-4078-A411-64B5137C21F2}">
      <text>
        <r>
          <rPr>
            <b/>
            <sz val="9"/>
            <color indexed="81"/>
            <rFont val="Tahoma"/>
            <charset val="1"/>
          </rPr>
          <t>LENOVO SLIM:</t>
        </r>
        <r>
          <rPr>
            <sz val="9"/>
            <color indexed="81"/>
            <rFont val="Tahoma"/>
            <charset val="1"/>
          </rPr>
          <t xml:space="preserve">
SR halaman 292</t>
        </r>
      </text>
    </comment>
    <comment ref="Q24" authorId="0" shapeId="0" xr:uid="{8FA97116-6725-4BCB-89B8-2AC8A04CABF5}">
      <text>
        <r>
          <rPr>
            <b/>
            <sz val="9"/>
            <color indexed="81"/>
            <rFont val="Tahoma"/>
            <charset val="1"/>
          </rPr>
          <t>LENOVO SLIM:</t>
        </r>
        <r>
          <rPr>
            <sz val="9"/>
            <color indexed="81"/>
            <rFont val="Tahoma"/>
            <charset val="1"/>
          </rPr>
          <t xml:space="preserve">
Sr Halaman 180</t>
        </r>
      </text>
    </comment>
    <comment ref="S24" authorId="0" shapeId="0" xr:uid="{520F6920-0110-4600-B526-5F153EF38B93}">
      <text>
        <r>
          <rPr>
            <b/>
            <sz val="9"/>
            <color indexed="81"/>
            <rFont val="Tahoma"/>
            <charset val="1"/>
          </rPr>
          <t>LENOVO SLIM:</t>
        </r>
        <r>
          <rPr>
            <sz val="9"/>
            <color indexed="81"/>
            <rFont val="Tahoma"/>
            <charset val="1"/>
          </rPr>
          <t xml:space="preserve">
SR halaman 112 mendorong 
unit usaha dan mitra bisnis untuk menerapkan 
perlindungan terhadap lingkungan</t>
        </r>
      </text>
    </comment>
    <comment ref="T24" authorId="0" shapeId="0" xr:uid="{D0BD3563-0560-4397-8411-041BD775D527}">
      <text>
        <r>
          <rPr>
            <b/>
            <sz val="9"/>
            <color indexed="81"/>
            <rFont val="Tahoma"/>
            <charset val="1"/>
          </rPr>
          <t>LENOVO SLIM:</t>
        </r>
        <r>
          <rPr>
            <sz val="9"/>
            <color indexed="81"/>
            <rFont val="Tahoma"/>
            <charset val="1"/>
          </rPr>
          <t xml:space="preserve">
SR Halaman 116</t>
        </r>
      </text>
    </comment>
    <comment ref="U24" authorId="0" shapeId="0" xr:uid="{04B2BDBD-1FB4-484B-A3E6-CCD104610868}">
      <text>
        <r>
          <rPr>
            <b/>
            <sz val="9"/>
            <color indexed="81"/>
            <rFont val="Tahoma"/>
            <charset val="1"/>
          </rPr>
          <t>LENOVO SLIM:</t>
        </r>
        <r>
          <rPr>
            <sz val="9"/>
            <color indexed="81"/>
            <rFont val="Tahoma"/>
            <charset val="1"/>
          </rPr>
          <t xml:space="preserve">
SR halaman 171</t>
        </r>
      </text>
    </comment>
    <comment ref="W24" authorId="0" shapeId="0" xr:uid="{4B7888AB-ACCB-4AAC-A378-FDC7BCA57361}">
      <text>
        <r>
          <rPr>
            <b/>
            <sz val="9"/>
            <color indexed="81"/>
            <rFont val="Tahoma"/>
            <charset val="1"/>
          </rPr>
          <t>LENOVO SLIM:</t>
        </r>
        <r>
          <rPr>
            <sz val="9"/>
            <color indexed="81"/>
            <rFont val="Tahoma"/>
            <charset val="1"/>
          </rPr>
          <t xml:space="preserve">
SR halaman 25</t>
        </r>
      </text>
    </comment>
    <comment ref="S25" authorId="0" shapeId="0" xr:uid="{C3B11F2A-21DB-4DAB-867C-CCEE04EA4439}">
      <text>
        <r>
          <rPr>
            <b/>
            <sz val="9"/>
            <color indexed="81"/>
            <rFont val="Tahoma"/>
            <charset val="1"/>
          </rPr>
          <t>LENOVO SLIM:</t>
        </r>
        <r>
          <rPr>
            <sz val="9"/>
            <color indexed="81"/>
            <rFont val="Tahoma"/>
            <charset val="1"/>
          </rPr>
          <t xml:space="preserve">
SR halaman 112 mendorong 
unit usaha dan mitra bisnis untuk menerapkan 
perlindungan terhadap lingkungan</t>
        </r>
      </text>
    </comment>
    <comment ref="I26" authorId="0" shapeId="0" xr:uid="{D459A53D-8D1B-48E5-9C00-C50C37CD36EE}">
      <text>
        <r>
          <rPr>
            <b/>
            <sz val="9"/>
            <color indexed="81"/>
            <rFont val="Tahoma"/>
            <charset val="1"/>
          </rPr>
          <t>LENOVO SLIM:</t>
        </r>
        <r>
          <rPr>
            <sz val="9"/>
            <color indexed="81"/>
            <rFont val="Tahoma"/>
            <charset val="1"/>
          </rPr>
          <t xml:space="preserve">
Halaman 87
</t>
        </r>
      </text>
    </comment>
    <comment ref="K26" authorId="0" shapeId="0" xr:uid="{A1957534-5414-4D7C-BCCC-DBE905F240D9}">
      <text>
        <r>
          <rPr>
            <b/>
            <sz val="9"/>
            <color indexed="81"/>
            <rFont val="Tahoma"/>
            <charset val="1"/>
          </rPr>
          <t>LENOVO SLIM:</t>
        </r>
        <r>
          <rPr>
            <sz val="9"/>
            <color indexed="81"/>
            <rFont val="Tahoma"/>
            <charset val="1"/>
          </rPr>
          <t xml:space="preserve">
Halaman 95 SR</t>
        </r>
      </text>
    </comment>
    <comment ref="Q26" authorId="0" shapeId="0" xr:uid="{BA8CBB54-031D-4466-A42A-3C6C736AFBEC}">
      <text>
        <r>
          <rPr>
            <b/>
            <sz val="9"/>
            <color indexed="81"/>
            <rFont val="Tahoma"/>
            <charset val="1"/>
          </rPr>
          <t>LENOVO SLIM:</t>
        </r>
        <r>
          <rPr>
            <sz val="9"/>
            <color indexed="81"/>
            <rFont val="Tahoma"/>
            <charset val="1"/>
          </rPr>
          <t xml:space="preserve">
SR Halaman 124</t>
        </r>
      </text>
    </comment>
    <comment ref="S26" authorId="0" shapeId="0" xr:uid="{5A2FBDED-30E9-49C3-AE8E-93821B51F71A}">
      <text>
        <r>
          <rPr>
            <b/>
            <sz val="9"/>
            <color indexed="81"/>
            <rFont val="Tahoma"/>
            <charset val="1"/>
          </rPr>
          <t>LENOVO SLIM:</t>
        </r>
        <r>
          <rPr>
            <sz val="9"/>
            <color indexed="81"/>
            <rFont val="Tahoma"/>
            <charset val="1"/>
          </rPr>
          <t xml:space="preserve">
SR halaman 112 mendorong 
unit usaha dan mitra bisnis untuk menerapkan 
perlindungan terhadap lingkungan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LENOVO SLIM</author>
  </authors>
  <commentList>
    <comment ref="D3" authorId="0" shapeId="0" xr:uid="{6BD91A62-C73C-46BC-8B5D-D83C884EF4BD}">
      <text>
        <r>
          <rPr>
            <b/>
            <sz val="9"/>
            <color indexed="81"/>
            <rFont val="Tahoma"/>
            <family val="2"/>
          </rPr>
          <t>LENOVO SLIM:</t>
        </r>
        <r>
          <rPr>
            <sz val="9"/>
            <color indexed="81"/>
            <rFont val="Tahoma"/>
            <family val="2"/>
          </rPr>
          <t xml:space="preserve">
Halaman 647</t>
        </r>
      </text>
    </comment>
    <comment ref="E3" authorId="0" shapeId="0" xr:uid="{84393356-CA1F-41CB-A0A4-D6582C3D6A87}">
      <text>
        <r>
          <rPr>
            <b/>
            <sz val="9"/>
            <color indexed="81"/>
            <rFont val="Tahoma"/>
            <family val="2"/>
          </rPr>
          <t>LENOVO SLIM:</t>
        </r>
        <r>
          <rPr>
            <sz val="9"/>
            <color indexed="81"/>
            <rFont val="Tahoma"/>
            <family val="2"/>
          </rPr>
          <t xml:space="preserve">
Halaman 644
</t>
        </r>
      </text>
    </comment>
    <comment ref="D4" authorId="0" shapeId="0" xr:uid="{9D158DCB-44B0-4864-9A8A-EF29EC0C2EC3}">
      <text>
        <r>
          <rPr>
            <b/>
            <sz val="9"/>
            <color indexed="81"/>
            <rFont val="Tahoma"/>
            <family val="2"/>
          </rPr>
          <t>LENOVO SLIM:</t>
        </r>
        <r>
          <rPr>
            <sz val="9"/>
            <color indexed="81"/>
            <rFont val="Tahoma"/>
            <family val="2"/>
          </rPr>
          <t xml:space="preserve">
Halaman 731
</t>
        </r>
      </text>
    </comment>
    <comment ref="E4" authorId="0" shapeId="0" xr:uid="{A32F53F0-49E8-4FE9-804E-348F4A35DC20}">
      <text>
        <r>
          <rPr>
            <b/>
            <sz val="9"/>
            <color indexed="81"/>
            <rFont val="Tahoma"/>
            <family val="2"/>
          </rPr>
          <t>LENOVO SLIM:</t>
        </r>
        <r>
          <rPr>
            <sz val="9"/>
            <color indexed="81"/>
            <rFont val="Tahoma"/>
            <family val="2"/>
          </rPr>
          <t xml:space="preserve">
Halaman 728
</t>
        </r>
      </text>
    </comment>
    <comment ref="D5" authorId="0" shapeId="0" xr:uid="{2FD07F6D-8CA5-4349-BE10-B902E7520E18}">
      <text>
        <r>
          <rPr>
            <b/>
            <sz val="9"/>
            <color indexed="81"/>
            <rFont val="Tahoma"/>
            <family val="2"/>
          </rPr>
          <t>LENOVO SLIM:</t>
        </r>
        <r>
          <rPr>
            <sz val="9"/>
            <color indexed="81"/>
            <rFont val="Tahoma"/>
            <family val="2"/>
          </rPr>
          <t xml:space="preserve">
Halaman 755</t>
        </r>
      </text>
    </comment>
    <comment ref="E5" authorId="0" shapeId="0" xr:uid="{04B99560-00A5-46E6-8B85-B48BD2F1FF7F}">
      <text>
        <r>
          <rPr>
            <b/>
            <sz val="9"/>
            <color indexed="81"/>
            <rFont val="Tahoma"/>
            <family val="2"/>
          </rPr>
          <t>LENOVO SLIM:</t>
        </r>
        <r>
          <rPr>
            <sz val="9"/>
            <color indexed="81"/>
            <rFont val="Tahoma"/>
            <family val="2"/>
          </rPr>
          <t xml:space="preserve">
Halaman 752</t>
        </r>
      </text>
    </comment>
    <comment ref="D6" authorId="0" shapeId="0" xr:uid="{8A0B8093-10C8-44AD-8BE6-44DA6FD909FF}">
      <text>
        <r>
          <rPr>
            <b/>
            <sz val="9"/>
            <color indexed="81"/>
            <rFont val="Tahoma"/>
            <family val="2"/>
          </rPr>
          <t>LENOVO SLIM:</t>
        </r>
        <r>
          <rPr>
            <sz val="9"/>
            <color indexed="81"/>
            <rFont val="Tahoma"/>
            <family val="2"/>
          </rPr>
          <t xml:space="preserve">
Halaman 699
</t>
        </r>
      </text>
    </comment>
    <comment ref="E6" authorId="0" shapeId="0" xr:uid="{BDDD667A-554B-4C9B-9419-ED8B8269C821}">
      <text>
        <r>
          <rPr>
            <b/>
            <sz val="9"/>
            <color indexed="81"/>
            <rFont val="Tahoma"/>
            <family val="2"/>
          </rPr>
          <t>LENOVO SLIM:</t>
        </r>
        <r>
          <rPr>
            <sz val="9"/>
            <color indexed="81"/>
            <rFont val="Tahoma"/>
            <family val="2"/>
          </rPr>
          <t xml:space="preserve">
Halaman 696</t>
        </r>
      </text>
    </comment>
    <comment ref="D7" authorId="0" shapeId="0" xr:uid="{4F3B9D81-7556-415A-8B82-EDD79CDD6967}">
      <text>
        <r>
          <rPr>
            <b/>
            <sz val="9"/>
            <color indexed="81"/>
            <rFont val="Tahoma"/>
            <family val="2"/>
          </rPr>
          <t>LENOVO SLIM:</t>
        </r>
        <r>
          <rPr>
            <sz val="9"/>
            <color indexed="81"/>
            <rFont val="Tahoma"/>
            <family val="2"/>
          </rPr>
          <t xml:space="preserve">
Halaman 675</t>
        </r>
      </text>
    </comment>
    <comment ref="E7" authorId="0" shapeId="0" xr:uid="{B3D49C45-13AA-470C-AFF7-E91ACC33B157}">
      <text>
        <r>
          <rPr>
            <b/>
            <sz val="9"/>
            <color indexed="81"/>
            <rFont val="Tahoma"/>
            <family val="2"/>
          </rPr>
          <t>LENOVO SLIM:</t>
        </r>
        <r>
          <rPr>
            <sz val="9"/>
            <color indexed="81"/>
            <rFont val="Tahoma"/>
            <family val="2"/>
          </rPr>
          <t xml:space="preserve">
Halaman 672
</t>
        </r>
      </text>
    </comment>
    <comment ref="D22" authorId="0" shapeId="0" xr:uid="{46DA1E56-B9FC-482F-9229-2DC435584F31}">
      <text>
        <r>
          <rPr>
            <b/>
            <sz val="9"/>
            <color indexed="81"/>
            <rFont val="Tahoma"/>
            <charset val="1"/>
          </rPr>
          <t>LENOVO SLIM:</t>
        </r>
        <r>
          <rPr>
            <sz val="9"/>
            <color indexed="81"/>
            <rFont val="Tahoma"/>
            <charset val="1"/>
          </rPr>
          <t xml:space="preserve">
1 dolarnya 15.385</t>
        </r>
      </text>
    </comment>
    <comment ref="D31" authorId="0" shapeId="0" xr:uid="{795AFD9C-5946-40D3-A38E-E023D55FADA8}">
      <text>
        <r>
          <rPr>
            <b/>
            <sz val="9"/>
            <color indexed="81"/>
            <rFont val="Tahoma"/>
            <charset val="1"/>
          </rPr>
          <t>LENOVO SLIM:</t>
        </r>
        <r>
          <rPr>
            <sz val="9"/>
            <color indexed="81"/>
            <rFont val="Tahoma"/>
            <charset val="1"/>
          </rPr>
          <t xml:space="preserve">
1 dolar Rp 15.625
</t>
        </r>
      </text>
    </comment>
  </commentList>
</comments>
</file>

<file path=xl/sharedStrings.xml><?xml version="1.0" encoding="utf-8"?>
<sst xmlns="http://schemas.openxmlformats.org/spreadsheetml/2006/main" count="428" uniqueCount="291">
  <si>
    <t>No</t>
  </si>
  <si>
    <t>Nama Perusahaan</t>
  </si>
  <si>
    <t>Tahun</t>
  </si>
  <si>
    <t>Bentuk Pengungkapan</t>
  </si>
  <si>
    <t>Tidak Diungkapkan</t>
  </si>
  <si>
    <t>Kualitatif Tidak Spesifik</t>
  </si>
  <si>
    <t>Kualitatif Spesifik</t>
  </si>
  <si>
    <t>Kualitatif</t>
  </si>
  <si>
    <t>Pengukuran</t>
  </si>
  <si>
    <t>Total Skor Bentuk Pengungkapan</t>
  </si>
  <si>
    <t>Skor Pengungkapan</t>
  </si>
  <si>
    <t>Total</t>
  </si>
  <si>
    <r>
      <t xml:space="preserve">Tabulasi </t>
    </r>
    <r>
      <rPr>
        <i/>
        <sz val="11"/>
        <color theme="1"/>
        <rFont val="Times New Roman"/>
        <family val="1"/>
      </rPr>
      <t>Green Accounting</t>
    </r>
  </si>
  <si>
    <t>PT Aneka Tambang, Tbk</t>
  </si>
  <si>
    <t>Program Bina Lingkungan</t>
  </si>
  <si>
    <t>Laba Bersih Setelah Pajak</t>
  </si>
  <si>
    <t>Tabulasi Biaya Lingkungan</t>
  </si>
  <si>
    <t>Total Asset</t>
  </si>
  <si>
    <r>
      <t>Tabulasi Data R</t>
    </r>
    <r>
      <rPr>
        <i/>
        <sz val="11"/>
        <color theme="1"/>
        <rFont val="Times New Roman"/>
        <family val="1"/>
      </rPr>
      <t>eturn On Asset</t>
    </r>
  </si>
  <si>
    <t>Kode</t>
  </si>
  <si>
    <t>Indikator</t>
  </si>
  <si>
    <r>
      <t xml:space="preserve">Tabulasi </t>
    </r>
    <r>
      <rPr>
        <i/>
        <sz val="11"/>
        <color theme="1"/>
        <rFont val="Times New Roman"/>
        <family val="1"/>
      </rPr>
      <t>Corporate Social Responsibility</t>
    </r>
  </si>
  <si>
    <t>Kategori Ekonomi</t>
  </si>
  <si>
    <t>G4-EC1</t>
  </si>
  <si>
    <t>G4-EC2</t>
  </si>
  <si>
    <t>G4-EC3</t>
  </si>
  <si>
    <t>G4-EC4</t>
  </si>
  <si>
    <t>G4-EC5</t>
  </si>
  <si>
    <t>G4-EC6</t>
  </si>
  <si>
    <t>G4-EC7</t>
  </si>
  <si>
    <t>G4-EC8</t>
  </si>
  <si>
    <t>G4-EC9</t>
  </si>
  <si>
    <t>Nilai ekonomi yang dihasilkan dan didistribusikan secara langsung</t>
  </si>
  <si>
    <t>Dampak keuangan, risiko dan peluang yang terkait</t>
  </si>
  <si>
    <t>Dana yang diterima dalam bentuk bantuan keuangan dari pemerintah</t>
  </si>
  <si>
    <t>Perbandingan rasio upah standar bagi pegawai pemula berdasarkan jenis kelamin dengan UMR setempat</t>
  </si>
  <si>
    <t>Perbandingan manajemen senior yang direkrut dari warga setempat</t>
  </si>
  <si>
    <t>Pembangunan dan konsekuensi dari investasi infrastuktur dan pelayanan yang disediakan</t>
  </si>
  <si>
    <t>Dampak ekonomi yang tidak langsung, termasuk ukurannnya</t>
  </si>
  <si>
    <t>Perbandingan pembelian dari pemasok lokal.</t>
  </si>
  <si>
    <t>Kategori Lingkungan</t>
  </si>
  <si>
    <t>Aspek : Kinerja Ekonomi</t>
  </si>
  <si>
    <t>Aspek : Keberadaaan Pasar</t>
  </si>
  <si>
    <t>Aspek : Dampak Ekonomi Tidak Langsung</t>
  </si>
  <si>
    <t>Aspek : Praktik Pengadaan</t>
  </si>
  <si>
    <t>G4-EN1</t>
  </si>
  <si>
    <t>G4-EN2</t>
  </si>
  <si>
    <t>G4-EN3</t>
  </si>
  <si>
    <t>G4-EN4</t>
  </si>
  <si>
    <t>G4-EN5</t>
  </si>
  <si>
    <t>G4-EN6</t>
  </si>
  <si>
    <t>G4-EN7</t>
  </si>
  <si>
    <t>G4-EN8</t>
  </si>
  <si>
    <t>G4-EN9</t>
  </si>
  <si>
    <t>G4-EN10</t>
  </si>
  <si>
    <t>G4-EN11</t>
  </si>
  <si>
    <t>G4-EN12</t>
  </si>
  <si>
    <t>G4-EN13</t>
  </si>
  <si>
    <t>G4-EN14</t>
  </si>
  <si>
    <t>G4-EN15</t>
  </si>
  <si>
    <t>G4-EN16</t>
  </si>
  <si>
    <t>G4-EN17</t>
  </si>
  <si>
    <t>G4-EN18</t>
  </si>
  <si>
    <t>G4-EN19</t>
  </si>
  <si>
    <t>G4-EN20</t>
  </si>
  <si>
    <t>G4-EN21</t>
  </si>
  <si>
    <t>G4-EN22</t>
  </si>
  <si>
    <t>G4-EN23</t>
  </si>
  <si>
    <t>G4-EN24</t>
  </si>
  <si>
    <t>G4-EN25</t>
  </si>
  <si>
    <t>G4-EN26</t>
  </si>
  <si>
    <t>G4-EN27</t>
  </si>
  <si>
    <t>G4-EN28</t>
  </si>
  <si>
    <t>G4-EN29</t>
  </si>
  <si>
    <t>G4-EN30</t>
  </si>
  <si>
    <t>G4-EN31</t>
  </si>
  <si>
    <t>G4-EN32</t>
  </si>
  <si>
    <t>G4-EN33</t>
  </si>
  <si>
    <t>G4-EN34</t>
  </si>
  <si>
    <t>Penggunaan bahan berdasarkan berat dan volume</t>
  </si>
  <si>
    <t>Presentase material dari bahan daur ulang</t>
  </si>
  <si>
    <t>Aspek : Bahan</t>
  </si>
  <si>
    <t>Penggunaan energi dari luar organisasi</t>
  </si>
  <si>
    <t>Penggunaan energi dari dalam organisasi</t>
  </si>
  <si>
    <t>Aspek : Energi</t>
  </si>
  <si>
    <t>Penggunaan energi yang efesiensi</t>
  </si>
  <si>
    <t>Pemngkasan penggunaan energi</t>
  </si>
  <si>
    <t>Penggunaan energi di luar lingkup organisasi</t>
  </si>
  <si>
    <t>Aspek : Air</t>
  </si>
  <si>
    <t>Pengambilan jumlah air berdasarkan sumbernya</t>
  </si>
  <si>
    <t>Pemanfaatan sumber air yang paling banyak</t>
  </si>
  <si>
    <t>Penggunaan kembali total jumlah air yang didaur ulang</t>
  </si>
  <si>
    <t>Aspek : Keanekaragaman Hayati</t>
  </si>
  <si>
    <t>Tempat operasional yang dikelola berdekatan dengan tempat keanekaragaman hayati yang tinggi</t>
  </si>
  <si>
    <t>Penjelasan dampak dari kegiatan produk dan layanan terhadap keanekaragaman hayati</t>
  </si>
  <si>
    <t>Habitat yang dilindungi dan dikembalikan lagi</t>
  </si>
  <si>
    <t>Spesies dalam daftar IUCN Red List dan dalam daftar spesies yang dilindungi</t>
  </si>
  <si>
    <t>Aspek : Emisi</t>
  </si>
  <si>
    <t>Emisi langsung gas rumah kaca (GRK)</t>
  </si>
  <si>
    <t>Emisi tidak langsung gas rumah kaca (GRK)</t>
  </si>
  <si>
    <t>Emisi gas rumah kaca lainnya</t>
  </si>
  <si>
    <t>Tingkat emisi gas rumah kaca</t>
  </si>
  <si>
    <t>Pemangkasan emisi gas rumah kaca</t>
  </si>
  <si>
    <t>Emisi zat perusak lapisan ozon</t>
  </si>
  <si>
    <t xml:space="preserve">Emisi NOX, SOX </t>
  </si>
  <si>
    <t>Aspek : Efluen dan Limbah</t>
  </si>
  <si>
    <t>Total air yang dibuang berdasarkan kualitas dan tujuan</t>
  </si>
  <si>
    <t>Bobot total limbah berdasarkan jenis dan metode pembuangan</t>
  </si>
  <si>
    <t>Jumlah dan volume total tumpahan siginifikan</t>
  </si>
  <si>
    <t>Bobot limbah yang dianggap berbahaya menurut ketentuan konvensi</t>
  </si>
  <si>
    <t>Identitas ukuran, status yang dilindungi dari keanekaragam hayati perairan</t>
  </si>
  <si>
    <t>Aspek : Produk dan Jasa</t>
  </si>
  <si>
    <t>Inisiatif menanggulangi dmpak buruk terhaadap lingkungan</t>
  </si>
  <si>
    <t>Aspek : Kepatuhan</t>
  </si>
  <si>
    <t>Mengikuti peraturan dan hukum lingkungan hidup</t>
  </si>
  <si>
    <t>Nilai moneter denda dan jumlah sanksi akibat adanya pelanggaran terhadap peraturan lingkungan hidup</t>
  </si>
  <si>
    <t>Aspek : Transportasi</t>
  </si>
  <si>
    <t>Dampak siginifikan terhadap lingkungan dengan adanya transportasi operasional perusahaan</t>
  </si>
  <si>
    <t>Aspek : Lain-lain</t>
  </si>
  <si>
    <t>Total pengeluaran dan investasi untuk perlindungan lingkungan</t>
  </si>
  <si>
    <t>Aspek : Asesmen Pemasok Atas Lingkungan</t>
  </si>
  <si>
    <t>Presentase pemasok baru yang disaring menggunakan kriteria lingkungan</t>
  </si>
  <si>
    <t>Dampak lingkungan negatif yang signifikan, aktual dan potensial dalam rantai pasokan</t>
  </si>
  <si>
    <t>Jumlah pengaduan terkait dampak lingkungan yang dilaporkan, ditangani dan diselesaikan</t>
  </si>
  <si>
    <t>Kategori Sosial</t>
  </si>
  <si>
    <t>Aspek : Mekanisme pengaduan Masalah Lingkungan</t>
  </si>
  <si>
    <t>Aspek :Kepegawaian</t>
  </si>
  <si>
    <t>G4-LA1</t>
  </si>
  <si>
    <t>Total tenaga turnover karyawan</t>
  </si>
  <si>
    <t>G4-LA2</t>
  </si>
  <si>
    <t>G4-LA3</t>
  </si>
  <si>
    <t>G4-LA4</t>
  </si>
  <si>
    <t>G4-LA5</t>
  </si>
  <si>
    <t>G4-LA6</t>
  </si>
  <si>
    <t>G4-LA7</t>
  </si>
  <si>
    <t>G4-LA8</t>
  </si>
  <si>
    <t>Benefit yang diberikan kepada pegawai tetap</t>
  </si>
  <si>
    <t>Tingkat kembali bekerja setelah cuti melahirkan</t>
  </si>
  <si>
    <t>Aspek : Hubungan Industrial</t>
  </si>
  <si>
    <t>Batas waktu pemberitahuan tentang perubahan operasional penting</t>
  </si>
  <si>
    <t>Aspek : Kesehatan dan Keselamatan Kerja</t>
  </si>
  <si>
    <t>Presentase tenaga kerja membantu, mengawasi dan saran terhadap kesehatan dan keselamatan</t>
  </si>
  <si>
    <t>Jenis tingkat cidera, penyakit akibta kerja, hari hilang dan total kematian akibat kerja</t>
  </si>
  <si>
    <t>Program pendidikan, pelatihan terkait kesehatan dan keselamatan kerja</t>
  </si>
  <si>
    <t>Tercantum hal hal yang menjelaskan mengenai keselamatan dan kesehatan kerja</t>
  </si>
  <si>
    <t>Aspek : Pelatihan dan Pendidikan</t>
  </si>
  <si>
    <t>G4-LA9</t>
  </si>
  <si>
    <t>G4-LA10</t>
  </si>
  <si>
    <t>G4-LA11</t>
  </si>
  <si>
    <t>G4-LA12</t>
  </si>
  <si>
    <t>G4-LA13</t>
  </si>
  <si>
    <t>G4-LA14</t>
  </si>
  <si>
    <t>G4-LA15</t>
  </si>
  <si>
    <t>G4-LA16</t>
  </si>
  <si>
    <t>Jam pelatihan rata-rata pertahun karyawan</t>
  </si>
  <si>
    <t>Program pelatihan pegawai yang akan pensiun</t>
  </si>
  <si>
    <t>Review terhadap kinerja dan jenjang karir pegawai</t>
  </si>
  <si>
    <t>Aspek : Keberagaman dan Kesetaraan Peluang</t>
  </si>
  <si>
    <t>Komposisi dan Distribusi Karyawan</t>
  </si>
  <si>
    <t>Aspek : Kesetaraan Remunerasi Pria dan Wanita</t>
  </si>
  <si>
    <t>Perbandingan upah standart antara pria dan wanita berdasarkan ketenagakerjaan</t>
  </si>
  <si>
    <t>Aspek : Asesmen Pemasok Atas Praktik Ketenagakerjaan</t>
  </si>
  <si>
    <t>Seleksi pemasok berdasarkan kriteria praktik ketenagakerjaan</t>
  </si>
  <si>
    <t>Laporan jumlah pemasok yang diidentifikasi memiliki dampak negatif pada praktik ketenagakerjaan</t>
  </si>
  <si>
    <t>Aspek : Mekanisme Pengaduan Masalah ketenagakerjaan</t>
  </si>
  <si>
    <t>Jumlah pengaduan terhadap praktik ketenagakerjaan yang diajukan, ditangi dan diselesaikan</t>
  </si>
  <si>
    <t>Kategori Hak Asasi Manusia</t>
  </si>
  <si>
    <t>G4-HR1</t>
  </si>
  <si>
    <t>G4-HR2</t>
  </si>
  <si>
    <t>G4-HR3</t>
  </si>
  <si>
    <t>G4-HR4</t>
  </si>
  <si>
    <t>G4-HR5</t>
  </si>
  <si>
    <t>G4-HR6</t>
  </si>
  <si>
    <t>G4-HR7</t>
  </si>
  <si>
    <t>G4-HR8</t>
  </si>
  <si>
    <t>G4-HR9</t>
  </si>
  <si>
    <t>G4-HR10</t>
  </si>
  <si>
    <t>G4-HR11</t>
  </si>
  <si>
    <t>G4-HR12</t>
  </si>
  <si>
    <t>Aspek : Investasi</t>
  </si>
  <si>
    <t>Presentase dan total jumlah perjanjian investasi yang ada</t>
  </si>
  <si>
    <t>Jumlah waktu pelatihan karyawan terkait kebijakan dan prosedur HAM</t>
  </si>
  <si>
    <t>Aspek : Non Diskriminasi</t>
  </si>
  <si>
    <t>Total kasus diskriminasi dan langkah untuk menyelesaikan permasalahannya</t>
  </si>
  <si>
    <t>Aspek : Kebebasan Berserikat dan Perjanjian Kerja Bersama</t>
  </si>
  <si>
    <t>Pelanggaran hak kebebasan berseerikat dalam organisasi/pemasok</t>
  </si>
  <si>
    <t>Aspek : Pekerja Anak</t>
  </si>
  <si>
    <t>Prosedur kerja yang teridentifikasi memiliki resiko dengan adanya pekerja anak</t>
  </si>
  <si>
    <t>Aspek : Pekerja Paksa atau Wajib Kerja</t>
  </si>
  <si>
    <t>Laporan yang diidentifikasi beresiko tinggi jika melakukan pekerja paksa atau wajib kerja</t>
  </si>
  <si>
    <t>Aspek : Praktik Pengamanan</t>
  </si>
  <si>
    <t>Presentase petugas keamanan yan dilatih sesuai dengan kebijakan</t>
  </si>
  <si>
    <t>Aspek : Hak Adat</t>
  </si>
  <si>
    <t>Total jumlah kasus pelanggaran yang berkaitan dengan hak dan adat masyarakat sekitar</t>
  </si>
  <si>
    <t>Aspek : Asesmen</t>
  </si>
  <si>
    <t>Total presentase operasi yang melakukan review terhadap dampak HAM</t>
  </si>
  <si>
    <t>Aspek : Asesmen Pemasok atas HAM</t>
  </si>
  <si>
    <t>Seleksi pemasok baru berdasarkan kriteri HAM</t>
  </si>
  <si>
    <t>Presentasi pemasok yang diidentifikasi berdampak negatif terhadap HAM</t>
  </si>
  <si>
    <t>Aspek : Mekanisme Pengaduan Masalah HAM</t>
  </si>
  <si>
    <t>Jumlah pengaduan terkait permasalahan HAM dan penanganannya</t>
  </si>
  <si>
    <t>Kategori Masyarakat</t>
  </si>
  <si>
    <t>G4-SO1</t>
  </si>
  <si>
    <t>Presentase Operasi dengan pelibatan masyarakat, asesmen dampak terhadap program yang diterapkan</t>
  </si>
  <si>
    <t>G4-SO2</t>
  </si>
  <si>
    <t>G4-SO3</t>
  </si>
  <si>
    <t>G4-SO4</t>
  </si>
  <si>
    <t>G4-SO5</t>
  </si>
  <si>
    <t>G4-SO6</t>
  </si>
  <si>
    <t>G4-SO7</t>
  </si>
  <si>
    <t>G4-SO8</t>
  </si>
  <si>
    <t>G4-SO9</t>
  </si>
  <si>
    <t>G4-SO10</t>
  </si>
  <si>
    <t>G4-SO11</t>
  </si>
  <si>
    <t>Aspek : Masyarakat Lokal</t>
  </si>
  <si>
    <t>Aspek : Anti Korupsi</t>
  </si>
  <si>
    <t>Evaluasi resiko terhadap korupsi</t>
  </si>
  <si>
    <t>Pelatihan anti korupsi</t>
  </si>
  <si>
    <t>Insiden korupsi dan langkah yang diambil</t>
  </si>
  <si>
    <t>Aspek : Kebijakan Publik</t>
  </si>
  <si>
    <t>Deskripsi kebijakan umum dan kontribusi dalam pengambangan kebijakan umum</t>
  </si>
  <si>
    <t>Aspek : Anti Persaingan</t>
  </si>
  <si>
    <t>Total tindakan hukum terkait anti persaingan, anti trust serta praktik monopoli</t>
  </si>
  <si>
    <t>Nilai moneter denda dan jumlah sanksi akibat adanya pelanggaran terhadap UU dan peraturan berlaku</t>
  </si>
  <si>
    <t>Aspek : Asesmen Pemasok dan Dampak pada Masyarakat</t>
  </si>
  <si>
    <t>Operasi yang berpotensi atau berdampak negaif bagi masyarakat</t>
  </si>
  <si>
    <t>Penyaringan pemasok baru menggunakan kriteria dampak terhadap masyarakat</t>
  </si>
  <si>
    <t>Dampak negatif yang signifikan terhadap masyarakat yang timbul akibat pemasok dan tindakan yang diambil</t>
  </si>
  <si>
    <t>Pengaduan terhadap dampak masyarakat lokal yang ditangani dan diselesaikan</t>
  </si>
  <si>
    <t>Kategori Tanggung Jawab Atas Produk</t>
  </si>
  <si>
    <t>G4-PR1</t>
  </si>
  <si>
    <t>G4-PR2</t>
  </si>
  <si>
    <t>G4-PR3</t>
  </si>
  <si>
    <t>G4-PR4</t>
  </si>
  <si>
    <t>G4-PR5</t>
  </si>
  <si>
    <t>G4-PR6</t>
  </si>
  <si>
    <t>G4-PR7</t>
  </si>
  <si>
    <t>G4-PR8</t>
  </si>
  <si>
    <t>G4-PR9</t>
  </si>
  <si>
    <t>Aspek : Mekanisme Pengaduan Dampak Terhadap Masyarakat</t>
  </si>
  <si>
    <t>Presentase operasi dengan pelibatan masyarakat lokal, asesmen dampak dan program pengembangan</t>
  </si>
  <si>
    <t>Aspek : Pelabelan Produk dan Jasa</t>
  </si>
  <si>
    <t>Jenis informasi produk yang dipersyaratkan  terkait pelabelan produk</t>
  </si>
  <si>
    <t>Jumlah laporan ketidakpatuhan terkait dengan informasi dan pelabelan produk</t>
  </si>
  <si>
    <t>Jumlah Laporan ketidakpatuhan terkait dampak kesehatan dan keselamatan produk dan jasa</t>
  </si>
  <si>
    <t>Aspek : Komunikasi Pemasaran</t>
  </si>
  <si>
    <t xml:space="preserve">Penjualan produk yang dilarang </t>
  </si>
  <si>
    <t>Jumlah pelaporan tentang komunikasi pemasaran, termasuk iklam, promosi dan sponsor</t>
  </si>
  <si>
    <t>Jumlah total terkait keluhan terhadap pelanggaran privasi pelanggan</t>
  </si>
  <si>
    <t>Nilai moneter denda atas ketidakpatuhan terkait penyediaan dan penggunaakn produk</t>
  </si>
  <si>
    <t>Hasil survei pengukuran kepuasan pelanggan</t>
  </si>
  <si>
    <t>Green Human Capital</t>
  </si>
  <si>
    <t>Sumber daya manusia dalam perusahaan memiliki produktivitas serta ikut dalam pelestarian lingkungan</t>
  </si>
  <si>
    <t>Sumber daya manusia perusahaan mempunyai kompetensi yang memadai dalam menjaga lingkungan</t>
  </si>
  <si>
    <t>Perusahaan Bersedia membantu dan bekerja sama melindungi lingkungan</t>
  </si>
  <si>
    <t>Manajer mendukung karyawan dalam menjalankan tugasnya untuk menjaga lingkungan</t>
  </si>
  <si>
    <t>Green Structural Capital</t>
  </si>
  <si>
    <t>Perusahaan memiliki sistem pengelolaan lingkungan hidup yang tinggi</t>
  </si>
  <si>
    <t>Perusahaan memiliki staf menajemen dalam bidang lingkungan yang tinggi</t>
  </si>
  <si>
    <t>Perusahaan membuat investasi fasilitas perlindungan lingkungan hidup yang memadai</t>
  </si>
  <si>
    <t>Perusahaan membuat peraturan terperinci terhadap lingkungan</t>
  </si>
  <si>
    <t>Proses operasi keseluruhan terhadap perlindungan lingkungan dalam perusahaan berjalan dengan lancar</t>
  </si>
  <si>
    <t>Perusahaan membentuk komite khusus untuk memajukan isu terhadap perlindungan lingkungan</t>
  </si>
  <si>
    <t>Perusahaan membuat sistem penghargaan atas tercapainya tugas lingkungan</t>
  </si>
  <si>
    <t>Perusahaan memiliki sistem manajemen pengetahuan mengenai lingkungan yang menguntungkan</t>
  </si>
  <si>
    <t>Green Relational Capital</t>
  </si>
  <si>
    <t>Perusahaan merancang produk ataupun jasa sesuai dengan permintaan konsumen terhadap lingkungan</t>
  </si>
  <si>
    <t>Konsumen merasa puas dengan desain produk dan jasa yang ramah lingkungan</t>
  </si>
  <si>
    <t>Adanya hubungan yang baik mengenai perlindungan lingkungan antara perusahaan dengan pemasok</t>
  </si>
  <si>
    <t>Adanya hubungan yang baik antara perusahaan dengan pelanggan yang peduli lingkungan</t>
  </si>
  <si>
    <t>Bekerja sama dengaan mitra strategis lainnya yang peduli dengan perlindungan lingkungan</t>
  </si>
  <si>
    <t>Tanggung jawab organisasi terhadap program pensiun lainnya</t>
  </si>
  <si>
    <t>Sumber daya manusia memberikan pelayanan dan produk yang berkualitas dalam menjaga lingkungan</t>
  </si>
  <si>
    <t>Indo Tambangraya Megah, Tbk</t>
  </si>
  <si>
    <t>Indo Tambang raya Megah, Tbk</t>
  </si>
  <si>
    <t>Indo Tambang Raya Megah tbk</t>
  </si>
  <si>
    <t>Indo Tambang Raya Megah Tbk</t>
  </si>
  <si>
    <t>Bukit Asam, Tbk</t>
  </si>
  <si>
    <t>PT. Bukit Asam, Tbk</t>
  </si>
  <si>
    <t>PT. Bukit Asam Tbk</t>
  </si>
  <si>
    <t>Bumi Resources Minerals, Tbk</t>
  </si>
  <si>
    <t>Vale Indonesia, Tbk</t>
  </si>
  <si>
    <t>PT. Adaro Energy, Tbk</t>
  </si>
  <si>
    <t>PT. Samindo Resources, Tbk</t>
  </si>
  <si>
    <t>PT. Sarmindo Resources, Tbk</t>
  </si>
  <si>
    <t>PT. Petrosea, Tbk</t>
  </si>
  <si>
    <t>X1</t>
  </si>
  <si>
    <t>X2</t>
  </si>
  <si>
    <t>X3</t>
  </si>
  <si>
    <t>X4</t>
  </si>
  <si>
    <t>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</si>
</sst>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6" formatCode="&quot;Rp&quot;#,##0_);[Red]\(&quot;Rp&quot;#,##0\)"/>
    <numFmt numFmtId="44" formatCode="_(&quot;Rp&quot;* #,##0.00_);_(&quot;Rp&quot;* \(#,##0.00\);_(&quot;Rp&quot;* &quot;-&quot;??_);_(@_)"/>
    <numFmt numFmtId="164" formatCode="0.000"/>
    <numFmt numFmtId="165" formatCode="0.0"/>
    <numFmt numFmtId="166" formatCode="_(* #,##0.00000000_);_(* \(#,##0.00000000\);_(* &quot;-&quot;??_);_(@_)"/>
  </numFmts>
  <fonts count="10" x14ac:knownFonts="1">
    <font>
      <sz val="11"/>
      <color theme="1"/>
      <name val="Calibri"/>
      <family val="2"/>
      <charset val="1"/>
      <scheme val="minor"/>
    </font>
    <font>
      <sz val="11"/>
      <color theme="1"/>
      <name val="Times New Roman"/>
      <family val="1"/>
    </font>
    <font>
      <i/>
      <sz val="11"/>
      <color theme="1"/>
      <name val="Times New Roman"/>
      <family val="1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charset val="1"/>
      <scheme val="minor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sz val="8"/>
      <name val="Calibri"/>
      <family val="2"/>
      <charset val="1"/>
      <scheme val="minor"/>
    </font>
    <font>
      <b/>
      <i/>
      <sz val="11"/>
      <color theme="1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-0.249977111117893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4" fontId="5" fillId="0" borderId="0" applyFont="0" applyFill="0" applyBorder="0" applyAlignment="0" applyProtection="0"/>
  </cellStyleXfs>
  <cellXfs count="22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44" fontId="1" fillId="0" borderId="0" xfId="1" applyFont="1"/>
    <xf numFmtId="164" fontId="1" fillId="0" borderId="0" xfId="0" applyNumberFormat="1" applyFont="1"/>
    <xf numFmtId="44" fontId="1" fillId="0" borderId="0" xfId="0" applyNumberFormat="1" applyFont="1"/>
    <xf numFmtId="0" fontId="9" fillId="0" borderId="0" xfId="0" applyFont="1"/>
    <xf numFmtId="2" fontId="1" fillId="0" borderId="0" xfId="0" applyNumberFormat="1" applyFont="1"/>
    <xf numFmtId="165" fontId="1" fillId="0" borderId="0" xfId="0" applyNumberFormat="1" applyFont="1"/>
    <xf numFmtId="6" fontId="1" fillId="0" borderId="0" xfId="0" applyNumberFormat="1" applyFont="1"/>
    <xf numFmtId="1" fontId="1" fillId="0" borderId="0" xfId="0" applyNumberFormat="1" applyFont="1"/>
    <xf numFmtId="164" fontId="1" fillId="0" borderId="0" xfId="0" applyNumberFormat="1" applyFont="1" applyAlignment="1">
      <alignment horizontal="center"/>
    </xf>
    <xf numFmtId="166" fontId="1" fillId="0" borderId="0" xfId="0" applyNumberFormat="1" applyFont="1"/>
    <xf numFmtId="164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1" fillId="0" borderId="0" xfId="0" applyFont="1" applyAlignment="1">
      <alignment horizontal="center"/>
    </xf>
    <xf numFmtId="0" fontId="1" fillId="2" borderId="0" xfId="0" applyFont="1" applyFill="1" applyAlignment="1">
      <alignment horizontal="center"/>
    </xf>
    <xf numFmtId="0" fontId="1" fillId="0" borderId="0" xfId="0" applyFont="1" applyAlignment="1">
      <alignment horizontal="center" vertical="center"/>
    </xf>
    <xf numFmtId="0" fontId="1" fillId="4" borderId="0" xfId="0" applyFont="1" applyFill="1" applyAlignment="1">
      <alignment horizontal="left"/>
    </xf>
    <xf numFmtId="0" fontId="1" fillId="3" borderId="0" xfId="0" applyFont="1" applyFill="1" applyAlignment="1">
      <alignment horizontal="left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4.xml"/><Relationship Id="rId1" Type="http://schemas.openxmlformats.org/officeDocument/2006/relationships/vmlDrawing" Target="../drawings/vmlDrawing4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C284EE-C908-4053-BE6A-8528DE366878}">
  <dimension ref="A1:Q187"/>
  <sheetViews>
    <sheetView topLeftCell="B13" workbookViewId="0">
      <selection activeCell="P26" sqref="P26"/>
    </sheetView>
  </sheetViews>
  <sheetFormatPr defaultRowHeight="15" x14ac:dyDescent="0.25"/>
  <cols>
    <col min="1" max="1" width="4" style="2" customWidth="1"/>
    <col min="2" max="2" width="35.42578125" style="1" bestFit="1" customWidth="1"/>
    <col min="3" max="3" width="10.7109375" style="1" customWidth="1"/>
    <col min="4" max="5" width="9.140625" style="1"/>
    <col min="6" max="6" width="9.42578125" style="1" customWidth="1"/>
    <col min="7" max="7" width="13.85546875" style="1" customWidth="1"/>
    <col min="8" max="9" width="9.140625" style="1"/>
    <col min="10" max="10" width="11.28515625" style="1" customWidth="1"/>
    <col min="11" max="12" width="9.140625" style="1"/>
    <col min="13" max="13" width="19.85546875" style="1" customWidth="1"/>
    <col min="14" max="15" width="9.140625" style="1"/>
    <col min="16" max="16" width="5.42578125" style="1" bestFit="1" customWidth="1"/>
    <col min="17" max="16384" width="9.140625" style="1"/>
  </cols>
  <sheetData>
    <row r="1" spans="1:17" x14ac:dyDescent="0.25">
      <c r="A1" s="17" t="s">
        <v>12</v>
      </c>
      <c r="B1" s="17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</row>
    <row r="2" spans="1:17" x14ac:dyDescent="0.25">
      <c r="A2" s="19" t="s">
        <v>0</v>
      </c>
      <c r="B2" s="19" t="s">
        <v>1</v>
      </c>
      <c r="C2" s="19" t="s">
        <v>2</v>
      </c>
      <c r="D2" s="17" t="s">
        <v>3</v>
      </c>
      <c r="E2" s="17"/>
      <c r="F2" s="17"/>
      <c r="G2" s="17"/>
      <c r="H2" s="17"/>
      <c r="I2" s="17"/>
      <c r="J2" s="17"/>
      <c r="K2" s="17"/>
      <c r="L2" s="17" t="s">
        <v>8</v>
      </c>
      <c r="M2" s="17"/>
      <c r="N2" s="17"/>
      <c r="O2" s="17"/>
      <c r="P2" s="19" t="s">
        <v>11</v>
      </c>
    </row>
    <row r="3" spans="1:17" x14ac:dyDescent="0.25">
      <c r="A3" s="19"/>
      <c r="B3" s="19"/>
      <c r="C3" s="19"/>
      <c r="D3" s="17" t="s">
        <v>4</v>
      </c>
      <c r="E3" s="17"/>
      <c r="F3" s="17" t="s">
        <v>5</v>
      </c>
      <c r="G3" s="17"/>
      <c r="H3" s="17" t="s">
        <v>6</v>
      </c>
      <c r="I3" s="17"/>
      <c r="J3" s="17" t="s">
        <v>7</v>
      </c>
      <c r="K3" s="17"/>
      <c r="L3" s="19" t="s">
        <v>9</v>
      </c>
      <c r="M3" s="19"/>
      <c r="N3" s="19" t="s">
        <v>10</v>
      </c>
      <c r="O3" s="19"/>
      <c r="P3" s="19"/>
    </row>
    <row r="4" spans="1:17" x14ac:dyDescent="0.25">
      <c r="A4" s="19"/>
      <c r="B4" s="19"/>
      <c r="C4" s="19"/>
      <c r="D4" s="18">
        <v>0</v>
      </c>
      <c r="E4" s="18"/>
      <c r="F4" s="18">
        <v>1</v>
      </c>
      <c r="G4" s="18"/>
      <c r="H4" s="18">
        <v>2</v>
      </c>
      <c r="I4" s="18"/>
      <c r="J4" s="18">
        <v>3</v>
      </c>
      <c r="K4" s="18"/>
      <c r="L4" s="19"/>
      <c r="M4" s="19"/>
      <c r="N4" s="19"/>
      <c r="O4" s="19"/>
      <c r="P4" s="19"/>
    </row>
    <row r="5" spans="1:17" x14ac:dyDescent="0.25">
      <c r="A5" s="2">
        <v>1</v>
      </c>
      <c r="B5" s="1" t="s">
        <v>13</v>
      </c>
      <c r="C5" s="3">
        <v>2019</v>
      </c>
      <c r="D5" s="17"/>
      <c r="E5" s="17"/>
      <c r="F5" s="17">
        <v>1</v>
      </c>
      <c r="G5" s="17"/>
      <c r="H5" s="17">
        <v>1</v>
      </c>
      <c r="I5" s="17"/>
      <c r="J5" s="17">
        <v>1</v>
      </c>
      <c r="K5" s="17"/>
      <c r="L5" s="17">
        <v>3</v>
      </c>
      <c r="M5" s="17"/>
      <c r="N5" s="17">
        <v>3</v>
      </c>
      <c r="O5" s="17"/>
      <c r="P5" s="1">
        <f>L5/N5</f>
        <v>1</v>
      </c>
      <c r="Q5" s="1">
        <v>1</v>
      </c>
    </row>
    <row r="6" spans="1:17" x14ac:dyDescent="0.25">
      <c r="A6" s="2">
        <v>2</v>
      </c>
      <c r="B6" s="1" t="s">
        <v>13</v>
      </c>
      <c r="C6" s="1">
        <v>2020</v>
      </c>
      <c r="D6" s="17"/>
      <c r="E6" s="17"/>
      <c r="F6" s="17">
        <v>1</v>
      </c>
      <c r="G6" s="17"/>
      <c r="H6" s="17">
        <v>1</v>
      </c>
      <c r="I6" s="17"/>
      <c r="J6" s="17">
        <v>1</v>
      </c>
      <c r="K6" s="17"/>
      <c r="L6" s="17">
        <v>3</v>
      </c>
      <c r="M6" s="17"/>
      <c r="N6" s="17">
        <v>3</v>
      </c>
      <c r="O6" s="17"/>
      <c r="P6" s="1">
        <f t="shared" ref="P6:P32" si="0">L6/N6</f>
        <v>1</v>
      </c>
      <c r="Q6" s="1">
        <v>1</v>
      </c>
    </row>
    <row r="7" spans="1:17" x14ac:dyDescent="0.25">
      <c r="A7" s="2">
        <v>3</v>
      </c>
      <c r="B7" s="1" t="s">
        <v>13</v>
      </c>
      <c r="C7" s="1">
        <v>2021</v>
      </c>
      <c r="D7" s="17"/>
      <c r="E7" s="17"/>
      <c r="F7" s="17">
        <v>1</v>
      </c>
      <c r="G7" s="17"/>
      <c r="H7" s="17">
        <v>1</v>
      </c>
      <c r="I7" s="17"/>
      <c r="J7" s="17">
        <v>1</v>
      </c>
      <c r="K7" s="17"/>
      <c r="L7" s="17">
        <v>3</v>
      </c>
      <c r="M7" s="17"/>
      <c r="N7" s="17">
        <v>3</v>
      </c>
      <c r="O7" s="17"/>
      <c r="P7" s="1">
        <f t="shared" si="0"/>
        <v>1</v>
      </c>
      <c r="Q7" s="1">
        <v>1</v>
      </c>
    </row>
    <row r="8" spans="1:17" x14ac:dyDescent="0.25">
      <c r="A8" s="2">
        <v>4</v>
      </c>
      <c r="B8" s="1" t="s">
        <v>13</v>
      </c>
      <c r="C8" s="1">
        <v>2022</v>
      </c>
      <c r="D8" s="17"/>
      <c r="E8" s="17"/>
      <c r="F8" s="17">
        <v>1</v>
      </c>
      <c r="G8" s="17"/>
      <c r="H8" s="17">
        <v>1</v>
      </c>
      <c r="I8" s="17"/>
      <c r="J8" s="17">
        <v>1</v>
      </c>
      <c r="K8" s="17"/>
      <c r="L8" s="17">
        <v>3</v>
      </c>
      <c r="M8" s="17"/>
      <c r="N8" s="17">
        <v>3</v>
      </c>
      <c r="O8" s="17"/>
      <c r="P8" s="1">
        <f t="shared" si="0"/>
        <v>1</v>
      </c>
      <c r="Q8" s="1">
        <v>1</v>
      </c>
    </row>
    <row r="9" spans="1:17" x14ac:dyDescent="0.25">
      <c r="A9" s="2">
        <v>5</v>
      </c>
      <c r="B9" s="1" t="s">
        <v>13</v>
      </c>
      <c r="C9" s="1">
        <v>2023</v>
      </c>
      <c r="D9" s="17"/>
      <c r="E9" s="17"/>
      <c r="F9" s="17">
        <v>1</v>
      </c>
      <c r="G9" s="17"/>
      <c r="H9" s="17">
        <v>1</v>
      </c>
      <c r="I9" s="17"/>
      <c r="J9" s="17">
        <v>1</v>
      </c>
      <c r="K9" s="17"/>
      <c r="L9" s="17">
        <v>3</v>
      </c>
      <c r="M9" s="17"/>
      <c r="N9" s="17">
        <v>3</v>
      </c>
      <c r="O9" s="17"/>
      <c r="P9" s="1">
        <f t="shared" si="0"/>
        <v>1</v>
      </c>
      <c r="Q9" s="1">
        <v>1</v>
      </c>
    </row>
    <row r="10" spans="1:17" x14ac:dyDescent="0.25">
      <c r="A10" s="2">
        <v>6</v>
      </c>
      <c r="B10" s="1" t="s">
        <v>273</v>
      </c>
      <c r="C10" s="1">
        <v>2019</v>
      </c>
      <c r="D10" s="17"/>
      <c r="E10" s="17"/>
      <c r="F10" s="17">
        <v>1</v>
      </c>
      <c r="G10" s="17"/>
      <c r="H10" s="17">
        <v>1</v>
      </c>
      <c r="I10" s="17"/>
      <c r="J10" s="17">
        <v>1</v>
      </c>
      <c r="K10" s="17"/>
      <c r="L10" s="17">
        <v>3</v>
      </c>
      <c r="M10" s="17"/>
      <c r="N10" s="17">
        <v>3</v>
      </c>
      <c r="O10" s="17"/>
      <c r="P10" s="1">
        <f t="shared" si="0"/>
        <v>1</v>
      </c>
      <c r="Q10" s="1">
        <v>1</v>
      </c>
    </row>
    <row r="11" spans="1:17" x14ac:dyDescent="0.25">
      <c r="A11" s="2">
        <v>7</v>
      </c>
      <c r="B11" s="1" t="s">
        <v>273</v>
      </c>
      <c r="C11" s="1">
        <v>2020</v>
      </c>
      <c r="D11" s="17"/>
      <c r="E11" s="17"/>
      <c r="F11" s="17">
        <v>1</v>
      </c>
      <c r="G11" s="17"/>
      <c r="H11" s="17">
        <v>1</v>
      </c>
      <c r="I11" s="17"/>
      <c r="J11" s="17">
        <v>1</v>
      </c>
      <c r="K11" s="17"/>
      <c r="L11" s="17">
        <v>3</v>
      </c>
      <c r="M11" s="17"/>
      <c r="N11" s="17">
        <v>3</v>
      </c>
      <c r="O11" s="17"/>
      <c r="P11" s="1">
        <f t="shared" si="0"/>
        <v>1</v>
      </c>
      <c r="Q11" s="1">
        <v>1</v>
      </c>
    </row>
    <row r="12" spans="1:17" x14ac:dyDescent="0.25">
      <c r="A12" s="2">
        <v>8</v>
      </c>
      <c r="B12" s="1" t="s">
        <v>273</v>
      </c>
      <c r="C12" s="1">
        <v>2021</v>
      </c>
      <c r="D12" s="17"/>
      <c r="E12" s="17"/>
      <c r="F12" s="17">
        <v>1</v>
      </c>
      <c r="G12" s="17"/>
      <c r="H12" s="17">
        <v>1</v>
      </c>
      <c r="I12" s="17"/>
      <c r="J12" s="17">
        <v>1</v>
      </c>
      <c r="K12" s="17"/>
      <c r="L12" s="17">
        <v>3</v>
      </c>
      <c r="M12" s="17"/>
      <c r="N12" s="17">
        <v>3</v>
      </c>
      <c r="O12" s="17"/>
      <c r="P12" s="1">
        <f t="shared" si="0"/>
        <v>1</v>
      </c>
      <c r="Q12" s="1">
        <v>1</v>
      </c>
    </row>
    <row r="13" spans="1:17" x14ac:dyDescent="0.25">
      <c r="A13" s="2">
        <v>9</v>
      </c>
      <c r="B13" s="1" t="s">
        <v>273</v>
      </c>
      <c r="C13" s="1">
        <v>2022</v>
      </c>
      <c r="D13" s="17"/>
      <c r="E13" s="17"/>
      <c r="F13" s="17">
        <v>1</v>
      </c>
      <c r="G13" s="17"/>
      <c r="H13" s="17">
        <v>1</v>
      </c>
      <c r="I13" s="17"/>
      <c r="J13" s="17">
        <v>1</v>
      </c>
      <c r="K13" s="17"/>
      <c r="L13" s="17">
        <v>3</v>
      </c>
      <c r="M13" s="17"/>
      <c r="N13" s="17">
        <v>3</v>
      </c>
      <c r="O13" s="17"/>
      <c r="P13" s="1">
        <f t="shared" si="0"/>
        <v>1</v>
      </c>
      <c r="Q13" s="1">
        <v>1</v>
      </c>
    </row>
    <row r="14" spans="1:17" x14ac:dyDescent="0.25">
      <c r="A14" s="2">
        <v>10</v>
      </c>
      <c r="B14" s="1" t="s">
        <v>273</v>
      </c>
      <c r="C14" s="1">
        <v>2023</v>
      </c>
      <c r="D14" s="17"/>
      <c r="E14" s="17"/>
      <c r="F14" s="17">
        <v>1</v>
      </c>
      <c r="G14" s="17"/>
      <c r="H14" s="17">
        <v>1</v>
      </c>
      <c r="I14" s="17"/>
      <c r="J14" s="17">
        <v>1</v>
      </c>
      <c r="K14" s="17"/>
      <c r="L14" s="17">
        <v>3</v>
      </c>
      <c r="M14" s="17"/>
      <c r="N14" s="17">
        <v>3</v>
      </c>
      <c r="O14" s="17"/>
      <c r="P14" s="1">
        <f t="shared" si="0"/>
        <v>1</v>
      </c>
      <c r="Q14" s="1">
        <v>1</v>
      </c>
    </row>
    <row r="15" spans="1:17" x14ac:dyDescent="0.25">
      <c r="A15" s="2">
        <v>11</v>
      </c>
      <c r="B15" s="1" t="s">
        <v>277</v>
      </c>
      <c r="C15" s="1">
        <v>2019</v>
      </c>
      <c r="D15" s="17"/>
      <c r="E15" s="17"/>
      <c r="F15" s="17">
        <v>1</v>
      </c>
      <c r="G15" s="17"/>
      <c r="H15" s="17">
        <v>0</v>
      </c>
      <c r="I15" s="17"/>
      <c r="J15" s="17">
        <v>1</v>
      </c>
      <c r="K15" s="17"/>
      <c r="L15" s="17">
        <v>2</v>
      </c>
      <c r="M15" s="17"/>
      <c r="N15" s="17">
        <v>3</v>
      </c>
      <c r="O15" s="17"/>
      <c r="P15" s="5">
        <f t="shared" si="0"/>
        <v>0.66666666666666663</v>
      </c>
      <c r="Q15" s="1">
        <v>0.66700000000000004</v>
      </c>
    </row>
    <row r="16" spans="1:17" x14ac:dyDescent="0.25">
      <c r="A16" s="2">
        <v>12</v>
      </c>
      <c r="B16" s="1" t="s">
        <v>277</v>
      </c>
      <c r="C16" s="1">
        <v>2020</v>
      </c>
      <c r="D16" s="17"/>
      <c r="E16" s="17"/>
      <c r="F16" s="17">
        <v>1</v>
      </c>
      <c r="G16" s="17"/>
      <c r="H16" s="17">
        <v>1</v>
      </c>
      <c r="I16" s="17"/>
      <c r="J16" s="17">
        <v>1</v>
      </c>
      <c r="K16" s="17"/>
      <c r="L16" s="17">
        <v>3</v>
      </c>
      <c r="M16" s="17"/>
      <c r="N16" s="17">
        <v>3</v>
      </c>
      <c r="O16" s="17"/>
      <c r="P16" s="1">
        <f t="shared" si="0"/>
        <v>1</v>
      </c>
      <c r="Q16" s="1">
        <v>1</v>
      </c>
    </row>
    <row r="17" spans="1:17" x14ac:dyDescent="0.25">
      <c r="A17" s="2">
        <v>13</v>
      </c>
      <c r="B17" s="1" t="s">
        <v>277</v>
      </c>
      <c r="C17" s="1">
        <v>2021</v>
      </c>
      <c r="D17" s="17"/>
      <c r="E17" s="17"/>
      <c r="F17" s="17">
        <v>1</v>
      </c>
      <c r="G17" s="17"/>
      <c r="H17" s="17">
        <v>1</v>
      </c>
      <c r="I17" s="17"/>
      <c r="J17" s="17">
        <v>1</v>
      </c>
      <c r="K17" s="17"/>
      <c r="L17" s="17">
        <v>3</v>
      </c>
      <c r="M17" s="17"/>
      <c r="N17" s="17">
        <v>3</v>
      </c>
      <c r="O17" s="17"/>
      <c r="P17" s="1">
        <f t="shared" si="0"/>
        <v>1</v>
      </c>
      <c r="Q17" s="1">
        <v>1</v>
      </c>
    </row>
    <row r="18" spans="1:17" x14ac:dyDescent="0.25">
      <c r="A18" s="2">
        <v>14</v>
      </c>
      <c r="B18" s="1" t="s">
        <v>277</v>
      </c>
      <c r="C18" s="1">
        <v>2022</v>
      </c>
      <c r="D18" s="17"/>
      <c r="E18" s="17"/>
      <c r="F18" s="17">
        <v>1</v>
      </c>
      <c r="G18" s="17"/>
      <c r="H18" s="17">
        <v>1</v>
      </c>
      <c r="I18" s="17"/>
      <c r="J18" s="17">
        <v>1</v>
      </c>
      <c r="K18" s="17"/>
      <c r="L18" s="17">
        <v>3</v>
      </c>
      <c r="M18" s="17"/>
      <c r="N18" s="17">
        <v>3</v>
      </c>
      <c r="O18" s="17"/>
      <c r="P18" s="1">
        <f t="shared" si="0"/>
        <v>1</v>
      </c>
      <c r="Q18" s="1">
        <v>1</v>
      </c>
    </row>
    <row r="19" spans="1:17" x14ac:dyDescent="0.25">
      <c r="A19" s="2">
        <v>15</v>
      </c>
      <c r="B19" s="1" t="s">
        <v>277</v>
      </c>
      <c r="C19" s="1">
        <v>2023</v>
      </c>
      <c r="D19" s="17"/>
      <c r="E19" s="17"/>
      <c r="F19" s="17">
        <v>1</v>
      </c>
      <c r="G19" s="17"/>
      <c r="H19" s="17">
        <v>1</v>
      </c>
      <c r="I19" s="17"/>
      <c r="J19" s="17">
        <v>1</v>
      </c>
      <c r="K19" s="17"/>
      <c r="L19" s="17">
        <v>3</v>
      </c>
      <c r="M19" s="17"/>
      <c r="N19" s="17">
        <v>3</v>
      </c>
      <c r="O19" s="17"/>
      <c r="P19" s="1">
        <f t="shared" si="0"/>
        <v>1</v>
      </c>
      <c r="Q19" s="1">
        <v>1</v>
      </c>
    </row>
    <row r="20" spans="1:17" x14ac:dyDescent="0.25">
      <c r="A20" s="2">
        <v>16</v>
      </c>
      <c r="B20" s="1" t="s">
        <v>280</v>
      </c>
      <c r="C20" s="1">
        <v>2019</v>
      </c>
      <c r="D20" s="17"/>
      <c r="E20" s="17"/>
      <c r="F20" s="17">
        <v>1</v>
      </c>
      <c r="G20" s="17"/>
      <c r="H20" s="17">
        <v>1</v>
      </c>
      <c r="I20" s="17"/>
      <c r="J20" s="17">
        <v>1</v>
      </c>
      <c r="K20" s="17"/>
      <c r="L20" s="17">
        <v>3</v>
      </c>
      <c r="M20" s="17"/>
      <c r="N20" s="17">
        <v>3</v>
      </c>
      <c r="O20" s="17"/>
      <c r="P20" s="1">
        <f t="shared" si="0"/>
        <v>1</v>
      </c>
      <c r="Q20" s="1">
        <v>1</v>
      </c>
    </row>
    <row r="21" spans="1:17" x14ac:dyDescent="0.25">
      <c r="A21" s="2">
        <v>17</v>
      </c>
      <c r="B21" s="1" t="s">
        <v>280</v>
      </c>
      <c r="C21" s="1">
        <v>2020</v>
      </c>
      <c r="D21" s="17"/>
      <c r="E21" s="17"/>
      <c r="F21" s="17">
        <v>1</v>
      </c>
      <c r="G21" s="17"/>
      <c r="H21" s="17">
        <v>1</v>
      </c>
      <c r="I21" s="17"/>
      <c r="J21" s="17">
        <v>1</v>
      </c>
      <c r="K21" s="17"/>
      <c r="L21" s="17">
        <v>3</v>
      </c>
      <c r="M21" s="17"/>
      <c r="N21" s="17">
        <v>3</v>
      </c>
      <c r="O21" s="17"/>
      <c r="P21" s="1">
        <f t="shared" si="0"/>
        <v>1</v>
      </c>
      <c r="Q21" s="1">
        <v>1</v>
      </c>
    </row>
    <row r="22" spans="1:17" x14ac:dyDescent="0.25">
      <c r="A22" s="2">
        <v>18</v>
      </c>
      <c r="B22" s="1" t="s">
        <v>280</v>
      </c>
      <c r="C22" s="1">
        <v>2021</v>
      </c>
      <c r="D22" s="17"/>
      <c r="E22" s="17"/>
      <c r="F22" s="17">
        <v>1</v>
      </c>
      <c r="G22" s="17"/>
      <c r="H22" s="17">
        <v>1</v>
      </c>
      <c r="I22" s="17"/>
      <c r="J22" s="17">
        <v>1</v>
      </c>
      <c r="K22" s="17"/>
      <c r="L22" s="17">
        <v>3</v>
      </c>
      <c r="M22" s="17"/>
      <c r="N22" s="17">
        <v>3</v>
      </c>
      <c r="O22" s="17"/>
      <c r="P22" s="1">
        <f t="shared" si="0"/>
        <v>1</v>
      </c>
      <c r="Q22" s="1">
        <v>1</v>
      </c>
    </row>
    <row r="23" spans="1:17" x14ac:dyDescent="0.25">
      <c r="A23" s="2">
        <v>19</v>
      </c>
      <c r="B23" s="1" t="s">
        <v>280</v>
      </c>
      <c r="C23" s="1">
        <v>2022</v>
      </c>
      <c r="D23" s="17"/>
      <c r="E23" s="17"/>
      <c r="F23" s="17">
        <v>1</v>
      </c>
      <c r="G23" s="17"/>
      <c r="H23" s="17">
        <v>1</v>
      </c>
      <c r="I23" s="17"/>
      <c r="J23" s="17">
        <v>1</v>
      </c>
      <c r="K23" s="17"/>
      <c r="L23" s="17">
        <v>3</v>
      </c>
      <c r="M23" s="17"/>
      <c r="N23" s="17">
        <v>3</v>
      </c>
      <c r="O23" s="17"/>
      <c r="P23" s="1">
        <f t="shared" si="0"/>
        <v>1</v>
      </c>
      <c r="Q23" s="1">
        <v>1</v>
      </c>
    </row>
    <row r="24" spans="1:17" x14ac:dyDescent="0.25">
      <c r="A24" s="2">
        <v>20</v>
      </c>
      <c r="B24" s="1" t="s">
        <v>280</v>
      </c>
      <c r="C24" s="1">
        <v>2023</v>
      </c>
      <c r="D24" s="17"/>
      <c r="E24" s="17"/>
      <c r="F24" s="17">
        <v>1</v>
      </c>
      <c r="G24" s="17"/>
      <c r="H24" s="17">
        <v>1</v>
      </c>
      <c r="I24" s="17"/>
      <c r="J24" s="17">
        <v>1</v>
      </c>
      <c r="K24" s="17"/>
      <c r="L24" s="17">
        <v>3</v>
      </c>
      <c r="M24" s="17"/>
      <c r="N24" s="17">
        <v>3</v>
      </c>
      <c r="O24" s="17"/>
      <c r="P24" s="1">
        <f t="shared" si="0"/>
        <v>1</v>
      </c>
      <c r="Q24" s="1">
        <v>1</v>
      </c>
    </row>
    <row r="25" spans="1:17" x14ac:dyDescent="0.25">
      <c r="A25" s="2">
        <v>21</v>
      </c>
      <c r="B25" s="1" t="s">
        <v>281</v>
      </c>
      <c r="C25" s="1">
        <v>2019</v>
      </c>
      <c r="D25" s="17"/>
      <c r="E25" s="17"/>
      <c r="F25" s="17">
        <v>1</v>
      </c>
      <c r="G25" s="17"/>
      <c r="H25" s="17">
        <v>1</v>
      </c>
      <c r="I25" s="17"/>
      <c r="J25" s="17">
        <v>1</v>
      </c>
      <c r="K25" s="17"/>
      <c r="L25" s="17">
        <v>3</v>
      </c>
      <c r="M25" s="17"/>
      <c r="N25" s="17">
        <v>3</v>
      </c>
      <c r="O25" s="17"/>
      <c r="P25" s="1">
        <f t="shared" si="0"/>
        <v>1</v>
      </c>
      <c r="Q25" s="1">
        <v>1</v>
      </c>
    </row>
    <row r="26" spans="1:17" x14ac:dyDescent="0.25">
      <c r="A26" s="2">
        <v>22</v>
      </c>
      <c r="B26" s="1" t="s">
        <v>281</v>
      </c>
      <c r="C26" s="1">
        <v>2020</v>
      </c>
      <c r="D26" s="17"/>
      <c r="E26" s="17"/>
      <c r="F26" s="17">
        <v>1</v>
      </c>
      <c r="G26" s="17"/>
      <c r="H26" s="17">
        <v>1</v>
      </c>
      <c r="I26" s="17"/>
      <c r="J26" s="17">
        <v>1</v>
      </c>
      <c r="K26" s="17"/>
      <c r="L26" s="17">
        <v>3</v>
      </c>
      <c r="M26" s="17"/>
      <c r="N26" s="17">
        <v>3</v>
      </c>
      <c r="O26" s="17"/>
      <c r="P26" s="5">
        <f t="shared" si="0"/>
        <v>1</v>
      </c>
      <c r="Q26" s="1">
        <v>0.66700000000000004</v>
      </c>
    </row>
    <row r="27" spans="1:17" x14ac:dyDescent="0.25">
      <c r="A27" s="2">
        <v>23</v>
      </c>
      <c r="B27" s="1" t="s">
        <v>281</v>
      </c>
      <c r="C27" s="1">
        <v>2021</v>
      </c>
      <c r="D27" s="17"/>
      <c r="E27" s="17"/>
      <c r="F27" s="17">
        <v>1</v>
      </c>
      <c r="G27" s="17"/>
      <c r="H27" s="17">
        <v>1</v>
      </c>
      <c r="I27" s="17"/>
      <c r="J27" s="17">
        <v>1</v>
      </c>
      <c r="K27" s="17"/>
      <c r="L27" s="17">
        <v>3</v>
      </c>
      <c r="M27" s="17"/>
      <c r="N27" s="17">
        <v>3</v>
      </c>
      <c r="O27" s="17"/>
      <c r="P27" s="1">
        <f t="shared" si="0"/>
        <v>1</v>
      </c>
      <c r="Q27" s="1">
        <v>1</v>
      </c>
    </row>
    <row r="28" spans="1:17" x14ac:dyDescent="0.25">
      <c r="A28" s="2">
        <v>24</v>
      </c>
      <c r="B28" s="1" t="s">
        <v>281</v>
      </c>
      <c r="C28" s="1">
        <v>2022</v>
      </c>
      <c r="D28" s="17"/>
      <c r="E28" s="17"/>
      <c r="F28" s="17">
        <v>1</v>
      </c>
      <c r="G28" s="17"/>
      <c r="H28" s="17">
        <v>1</v>
      </c>
      <c r="I28" s="17"/>
      <c r="J28" s="17">
        <v>1</v>
      </c>
      <c r="K28" s="17"/>
      <c r="L28" s="17">
        <v>3</v>
      </c>
      <c r="M28" s="17"/>
      <c r="N28" s="17">
        <v>3</v>
      </c>
      <c r="O28" s="17"/>
      <c r="P28" s="1">
        <f t="shared" si="0"/>
        <v>1</v>
      </c>
      <c r="Q28" s="1">
        <v>1</v>
      </c>
    </row>
    <row r="29" spans="1:17" x14ac:dyDescent="0.25">
      <c r="A29" s="2">
        <v>25</v>
      </c>
      <c r="B29" s="1" t="s">
        <v>281</v>
      </c>
      <c r="C29" s="1">
        <v>2023</v>
      </c>
      <c r="D29" s="17"/>
      <c r="E29" s="17"/>
      <c r="F29" s="17">
        <v>1</v>
      </c>
      <c r="G29" s="17"/>
      <c r="H29" s="17">
        <v>1</v>
      </c>
      <c r="I29" s="17"/>
      <c r="J29" s="17">
        <v>1</v>
      </c>
      <c r="K29" s="17"/>
      <c r="L29" s="17">
        <v>3</v>
      </c>
      <c r="M29" s="17"/>
      <c r="N29" s="17">
        <v>3</v>
      </c>
      <c r="O29" s="17"/>
      <c r="P29" s="1">
        <f t="shared" si="0"/>
        <v>1</v>
      </c>
      <c r="Q29" s="1">
        <v>1</v>
      </c>
    </row>
    <row r="30" spans="1:17" x14ac:dyDescent="0.25">
      <c r="A30" s="2">
        <v>26</v>
      </c>
      <c r="B30" s="1" t="s">
        <v>282</v>
      </c>
      <c r="C30" s="1">
        <v>2019</v>
      </c>
      <c r="D30" s="17"/>
      <c r="E30" s="17"/>
      <c r="F30" s="17">
        <v>1</v>
      </c>
      <c r="G30" s="17"/>
      <c r="H30" s="17">
        <v>1</v>
      </c>
      <c r="I30" s="17"/>
      <c r="J30" s="17">
        <v>1</v>
      </c>
      <c r="K30" s="17"/>
      <c r="L30" s="17">
        <v>3</v>
      </c>
      <c r="M30" s="17"/>
      <c r="N30" s="17">
        <v>3</v>
      </c>
      <c r="O30" s="17"/>
      <c r="P30" s="1">
        <f t="shared" si="0"/>
        <v>1</v>
      </c>
      <c r="Q30" s="1">
        <v>1</v>
      </c>
    </row>
    <row r="31" spans="1:17" x14ac:dyDescent="0.25">
      <c r="A31" s="2">
        <v>27</v>
      </c>
      <c r="B31" s="1" t="s">
        <v>282</v>
      </c>
      <c r="C31" s="1">
        <v>2020</v>
      </c>
      <c r="D31" s="17"/>
      <c r="E31" s="17"/>
      <c r="F31" s="17">
        <v>1</v>
      </c>
      <c r="G31" s="17"/>
      <c r="H31" s="17">
        <v>1</v>
      </c>
      <c r="I31" s="17"/>
      <c r="J31" s="17">
        <v>1</v>
      </c>
      <c r="K31" s="17"/>
      <c r="L31" s="17">
        <v>3</v>
      </c>
      <c r="M31" s="17"/>
      <c r="N31" s="17">
        <v>3</v>
      </c>
      <c r="O31" s="17"/>
      <c r="P31" s="1">
        <f t="shared" si="0"/>
        <v>1</v>
      </c>
      <c r="Q31" s="1">
        <v>1</v>
      </c>
    </row>
    <row r="32" spans="1:17" x14ac:dyDescent="0.25">
      <c r="A32" s="2">
        <v>28</v>
      </c>
      <c r="B32" s="1" t="s">
        <v>282</v>
      </c>
      <c r="C32" s="1">
        <v>2021</v>
      </c>
      <c r="D32" s="17"/>
      <c r="E32" s="17"/>
      <c r="F32" s="17">
        <v>1</v>
      </c>
      <c r="G32" s="17"/>
      <c r="H32" s="17">
        <v>1</v>
      </c>
      <c r="I32" s="17"/>
      <c r="J32" s="17">
        <v>1</v>
      </c>
      <c r="K32" s="17"/>
      <c r="L32" s="17">
        <v>3</v>
      </c>
      <c r="M32" s="17"/>
      <c r="N32" s="17">
        <v>3</v>
      </c>
      <c r="O32" s="17"/>
      <c r="P32" s="1">
        <f t="shared" si="0"/>
        <v>1</v>
      </c>
      <c r="Q32" s="1">
        <v>1</v>
      </c>
    </row>
    <row r="33" spans="1:17" x14ac:dyDescent="0.25">
      <c r="A33" s="2">
        <v>29</v>
      </c>
      <c r="B33" s="1" t="s">
        <v>282</v>
      </c>
      <c r="C33" s="1">
        <v>2022</v>
      </c>
      <c r="D33" s="17"/>
      <c r="E33" s="17"/>
      <c r="F33" s="17">
        <v>1</v>
      </c>
      <c r="G33" s="17"/>
      <c r="H33" s="17">
        <v>1</v>
      </c>
      <c r="I33" s="17"/>
      <c r="J33" s="17">
        <v>1</v>
      </c>
      <c r="K33" s="17"/>
      <c r="L33" s="17">
        <v>3</v>
      </c>
      <c r="M33" s="17"/>
      <c r="N33" s="17">
        <v>3</v>
      </c>
      <c r="O33" s="17"/>
      <c r="P33" s="1">
        <f t="shared" ref="P33:P42" si="1">L33/N33</f>
        <v>1</v>
      </c>
      <c r="Q33" s="1">
        <v>1</v>
      </c>
    </row>
    <row r="34" spans="1:17" x14ac:dyDescent="0.25">
      <c r="A34" s="2">
        <v>30</v>
      </c>
      <c r="B34" s="1" t="s">
        <v>282</v>
      </c>
      <c r="C34" s="1">
        <v>2023</v>
      </c>
      <c r="D34" s="17"/>
      <c r="E34" s="17"/>
      <c r="F34" s="17">
        <v>1</v>
      </c>
      <c r="G34" s="17"/>
      <c r="H34" s="17">
        <v>1</v>
      </c>
      <c r="I34" s="17"/>
      <c r="J34" s="17">
        <v>1</v>
      </c>
      <c r="K34" s="17"/>
      <c r="L34" s="17">
        <v>3</v>
      </c>
      <c r="M34" s="17"/>
      <c r="N34" s="17">
        <v>3</v>
      </c>
      <c r="O34" s="17"/>
      <c r="P34" s="1">
        <f t="shared" si="1"/>
        <v>1</v>
      </c>
      <c r="Q34" s="1">
        <v>1</v>
      </c>
    </row>
    <row r="35" spans="1:17" x14ac:dyDescent="0.25">
      <c r="A35" s="2">
        <v>31</v>
      </c>
      <c r="B35" s="1" t="s">
        <v>283</v>
      </c>
      <c r="C35" s="1">
        <v>2019</v>
      </c>
      <c r="D35" s="17"/>
      <c r="E35" s="17"/>
      <c r="F35" s="17">
        <v>1</v>
      </c>
      <c r="G35" s="17"/>
      <c r="H35" s="17">
        <v>1</v>
      </c>
      <c r="I35" s="17"/>
      <c r="J35" s="17">
        <v>1</v>
      </c>
      <c r="K35" s="17"/>
      <c r="L35" s="17">
        <v>3</v>
      </c>
      <c r="M35" s="17"/>
      <c r="N35" s="17">
        <v>3</v>
      </c>
      <c r="O35" s="17"/>
      <c r="P35" s="1">
        <f t="shared" si="1"/>
        <v>1</v>
      </c>
      <c r="Q35" s="1">
        <v>1</v>
      </c>
    </row>
    <row r="36" spans="1:17" x14ac:dyDescent="0.25">
      <c r="A36" s="2">
        <v>32</v>
      </c>
      <c r="B36" s="1" t="s">
        <v>283</v>
      </c>
      <c r="C36" s="1">
        <v>2020</v>
      </c>
      <c r="D36" s="17"/>
      <c r="E36" s="17"/>
      <c r="F36" s="17">
        <v>1</v>
      </c>
      <c r="G36" s="17"/>
      <c r="H36" s="17">
        <v>1</v>
      </c>
      <c r="I36" s="17"/>
      <c r="J36" s="17">
        <v>1</v>
      </c>
      <c r="K36" s="17"/>
      <c r="L36" s="17">
        <v>3</v>
      </c>
      <c r="M36" s="17"/>
      <c r="N36" s="17">
        <v>3</v>
      </c>
      <c r="O36" s="17"/>
      <c r="P36" s="1">
        <f t="shared" si="1"/>
        <v>1</v>
      </c>
      <c r="Q36" s="1">
        <v>1</v>
      </c>
    </row>
    <row r="37" spans="1:17" x14ac:dyDescent="0.25">
      <c r="A37" s="2">
        <v>33</v>
      </c>
      <c r="B37" s="1" t="s">
        <v>283</v>
      </c>
      <c r="C37" s="1">
        <v>2021</v>
      </c>
      <c r="D37" s="17"/>
      <c r="E37" s="17"/>
      <c r="F37" s="17">
        <v>1</v>
      </c>
      <c r="G37" s="17"/>
      <c r="H37" s="17">
        <v>1</v>
      </c>
      <c r="I37" s="17"/>
      <c r="J37" s="17">
        <v>1</v>
      </c>
      <c r="K37" s="17"/>
      <c r="L37" s="17">
        <v>3</v>
      </c>
      <c r="M37" s="17"/>
      <c r="N37" s="17">
        <v>3</v>
      </c>
      <c r="O37" s="17"/>
      <c r="P37" s="1">
        <f t="shared" si="1"/>
        <v>1</v>
      </c>
      <c r="Q37" s="1">
        <v>1</v>
      </c>
    </row>
    <row r="38" spans="1:17" x14ac:dyDescent="0.25">
      <c r="A38" s="2">
        <v>34</v>
      </c>
      <c r="B38" s="1" t="s">
        <v>283</v>
      </c>
      <c r="C38" s="1">
        <v>2022</v>
      </c>
      <c r="D38" s="17"/>
      <c r="E38" s="17"/>
      <c r="F38" s="17">
        <v>1</v>
      </c>
      <c r="G38" s="17"/>
      <c r="H38" s="17">
        <v>1</v>
      </c>
      <c r="I38" s="17"/>
      <c r="J38" s="17">
        <v>1</v>
      </c>
      <c r="K38" s="17"/>
      <c r="L38" s="17">
        <v>3</v>
      </c>
      <c r="M38" s="17"/>
      <c r="N38" s="17">
        <v>3</v>
      </c>
      <c r="O38" s="17"/>
      <c r="P38" s="1">
        <f t="shared" si="1"/>
        <v>1</v>
      </c>
      <c r="Q38" s="1">
        <v>1</v>
      </c>
    </row>
    <row r="39" spans="1:17" x14ac:dyDescent="0.25">
      <c r="A39" s="2">
        <v>35</v>
      </c>
      <c r="B39" s="1" t="s">
        <v>283</v>
      </c>
      <c r="C39" s="1">
        <v>2023</v>
      </c>
      <c r="D39" s="17"/>
      <c r="E39" s="17"/>
      <c r="F39" s="17">
        <v>1</v>
      </c>
      <c r="G39" s="17"/>
      <c r="H39" s="17">
        <v>1</v>
      </c>
      <c r="I39" s="17"/>
      <c r="J39" s="17">
        <v>1</v>
      </c>
      <c r="K39" s="17"/>
      <c r="L39" s="17">
        <v>3</v>
      </c>
      <c r="M39" s="17"/>
      <c r="N39" s="17">
        <v>3</v>
      </c>
      <c r="O39" s="17"/>
      <c r="P39" s="1">
        <f t="shared" si="1"/>
        <v>1</v>
      </c>
      <c r="Q39" s="1">
        <v>1</v>
      </c>
    </row>
    <row r="40" spans="1:17" x14ac:dyDescent="0.25">
      <c r="A40" s="2">
        <v>36</v>
      </c>
      <c r="B40" s="1" t="s">
        <v>285</v>
      </c>
      <c r="C40" s="1">
        <v>2019</v>
      </c>
      <c r="D40" s="17"/>
      <c r="E40" s="17"/>
      <c r="F40" s="17">
        <v>1</v>
      </c>
      <c r="G40" s="17"/>
      <c r="H40" s="17">
        <v>0</v>
      </c>
      <c r="I40" s="17"/>
      <c r="J40" s="17">
        <v>1</v>
      </c>
      <c r="K40" s="17"/>
      <c r="L40" s="17">
        <v>2</v>
      </c>
      <c r="M40" s="17"/>
      <c r="N40" s="17">
        <v>3</v>
      </c>
      <c r="O40" s="17"/>
      <c r="P40" s="5">
        <f t="shared" si="1"/>
        <v>0.66666666666666663</v>
      </c>
      <c r="Q40" s="1">
        <v>0.66700000000000004</v>
      </c>
    </row>
    <row r="41" spans="1:17" x14ac:dyDescent="0.25">
      <c r="A41" s="2">
        <v>37</v>
      </c>
      <c r="B41" s="1" t="s">
        <v>285</v>
      </c>
      <c r="C41" s="1">
        <v>2020</v>
      </c>
      <c r="D41" s="17"/>
      <c r="E41" s="17"/>
      <c r="F41" s="17">
        <v>1</v>
      </c>
      <c r="G41" s="17"/>
      <c r="H41" s="17">
        <v>1</v>
      </c>
      <c r="I41" s="17"/>
      <c r="J41" s="17">
        <v>1</v>
      </c>
      <c r="K41" s="17"/>
      <c r="L41" s="17">
        <v>3</v>
      </c>
      <c r="M41" s="17"/>
      <c r="N41" s="17">
        <v>3</v>
      </c>
      <c r="O41" s="17"/>
      <c r="P41" s="1">
        <f t="shared" si="1"/>
        <v>1</v>
      </c>
      <c r="Q41" s="1">
        <v>1</v>
      </c>
    </row>
    <row r="42" spans="1:17" x14ac:dyDescent="0.25">
      <c r="A42" s="2">
        <v>38</v>
      </c>
      <c r="B42" s="1" t="s">
        <v>285</v>
      </c>
      <c r="C42" s="1">
        <v>2021</v>
      </c>
      <c r="D42" s="17"/>
      <c r="E42" s="17"/>
      <c r="F42" s="17">
        <v>1</v>
      </c>
      <c r="G42" s="17"/>
      <c r="H42" s="17">
        <v>1</v>
      </c>
      <c r="I42" s="17"/>
      <c r="J42" s="17">
        <v>1</v>
      </c>
      <c r="K42" s="17"/>
      <c r="L42" s="17">
        <v>3</v>
      </c>
      <c r="M42" s="17"/>
      <c r="N42" s="17">
        <v>3</v>
      </c>
      <c r="O42" s="17"/>
      <c r="P42" s="1">
        <f t="shared" si="1"/>
        <v>1</v>
      </c>
      <c r="Q42" s="1">
        <v>1</v>
      </c>
    </row>
    <row r="43" spans="1:17" x14ac:dyDescent="0.25">
      <c r="A43" s="2">
        <v>39</v>
      </c>
      <c r="B43" s="1" t="s">
        <v>285</v>
      </c>
      <c r="C43" s="1">
        <v>2022</v>
      </c>
      <c r="D43" s="17"/>
      <c r="E43" s="17"/>
      <c r="F43" s="17">
        <v>1</v>
      </c>
      <c r="G43" s="17"/>
      <c r="H43" s="17">
        <v>1</v>
      </c>
      <c r="I43" s="17"/>
      <c r="J43" s="17">
        <v>1</v>
      </c>
      <c r="K43" s="17"/>
      <c r="L43" s="17">
        <v>3</v>
      </c>
      <c r="M43" s="17"/>
      <c r="N43" s="17">
        <v>3</v>
      </c>
      <c r="O43" s="17"/>
      <c r="P43" s="1">
        <v>1</v>
      </c>
      <c r="Q43" s="1">
        <v>1</v>
      </c>
    </row>
    <row r="44" spans="1:17" x14ac:dyDescent="0.25">
      <c r="A44" s="2">
        <v>40</v>
      </c>
      <c r="B44" s="1" t="s">
        <v>285</v>
      </c>
      <c r="C44" s="1">
        <v>2023</v>
      </c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7"/>
      <c r="O44" s="17"/>
      <c r="Q44" s="1">
        <v>1</v>
      </c>
    </row>
    <row r="45" spans="1:17" x14ac:dyDescent="0.25"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17"/>
    </row>
    <row r="46" spans="1:17" x14ac:dyDescent="0.25"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</row>
    <row r="47" spans="1:17" x14ac:dyDescent="0.25"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7"/>
    </row>
    <row r="48" spans="1:17" x14ac:dyDescent="0.25"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</row>
    <row r="49" spans="4:15" x14ac:dyDescent="0.25"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</row>
    <row r="50" spans="4:15" x14ac:dyDescent="0.25">
      <c r="D50" s="17"/>
      <c r="E50" s="17"/>
      <c r="F50" s="17"/>
      <c r="G50" s="17"/>
      <c r="H50" s="17"/>
      <c r="I50" s="17"/>
      <c r="J50" s="17"/>
      <c r="K50" s="17"/>
      <c r="L50" s="17"/>
      <c r="M50" s="17"/>
      <c r="N50" s="17"/>
      <c r="O50" s="17"/>
    </row>
    <row r="51" spans="4:15" x14ac:dyDescent="0.25">
      <c r="D51" s="17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</row>
    <row r="52" spans="4:15" x14ac:dyDescent="0.25">
      <c r="D52" s="17"/>
      <c r="E52" s="17"/>
      <c r="F52" s="17"/>
      <c r="G52" s="17"/>
      <c r="H52" s="17"/>
      <c r="I52" s="17"/>
      <c r="J52" s="17"/>
      <c r="K52" s="17"/>
      <c r="L52" s="17"/>
      <c r="M52" s="17"/>
      <c r="N52" s="17"/>
      <c r="O52" s="17"/>
    </row>
    <row r="53" spans="4:15" x14ac:dyDescent="0.25">
      <c r="D53" s="17"/>
      <c r="E53" s="17"/>
      <c r="F53" s="17"/>
      <c r="G53" s="17"/>
      <c r="H53" s="17"/>
      <c r="I53" s="17"/>
      <c r="J53" s="17"/>
      <c r="K53" s="17"/>
      <c r="L53" s="17"/>
      <c r="M53" s="17"/>
      <c r="N53" s="17"/>
      <c r="O53" s="17"/>
    </row>
    <row r="54" spans="4:15" x14ac:dyDescent="0.25">
      <c r="D54" s="17"/>
      <c r="E54" s="17"/>
      <c r="F54" s="17"/>
      <c r="G54" s="17"/>
      <c r="H54" s="17"/>
      <c r="I54" s="17"/>
      <c r="J54" s="17"/>
      <c r="K54" s="17"/>
      <c r="L54" s="17"/>
      <c r="M54" s="17"/>
      <c r="N54" s="17"/>
      <c r="O54" s="17"/>
    </row>
    <row r="55" spans="4:15" x14ac:dyDescent="0.25">
      <c r="D55" s="17"/>
      <c r="E55" s="17"/>
      <c r="F55" s="17"/>
      <c r="G55" s="17"/>
      <c r="H55" s="17"/>
      <c r="I55" s="17"/>
      <c r="J55" s="17"/>
      <c r="K55" s="17"/>
      <c r="L55" s="17"/>
      <c r="M55" s="17"/>
      <c r="N55" s="17"/>
      <c r="O55" s="17"/>
    </row>
    <row r="56" spans="4:15" x14ac:dyDescent="0.25">
      <c r="D56" s="17"/>
      <c r="E56" s="17"/>
      <c r="F56" s="17"/>
      <c r="G56" s="17"/>
      <c r="H56" s="17"/>
      <c r="I56" s="17"/>
      <c r="J56" s="17"/>
      <c r="K56" s="17"/>
      <c r="L56" s="17"/>
      <c r="M56" s="17"/>
      <c r="N56" s="17"/>
      <c r="O56" s="17"/>
    </row>
    <row r="57" spans="4:15" x14ac:dyDescent="0.25">
      <c r="D57" s="17"/>
      <c r="E57" s="17"/>
      <c r="F57" s="17"/>
      <c r="G57" s="17"/>
      <c r="H57" s="17"/>
      <c r="I57" s="17"/>
      <c r="J57" s="17"/>
      <c r="K57" s="17"/>
      <c r="L57" s="17"/>
      <c r="M57" s="17"/>
      <c r="N57" s="17"/>
      <c r="O57" s="17"/>
    </row>
    <row r="58" spans="4:15" x14ac:dyDescent="0.25">
      <c r="D58" s="17"/>
      <c r="E58" s="17"/>
      <c r="F58" s="17"/>
      <c r="G58" s="17"/>
      <c r="H58" s="17"/>
      <c r="I58" s="17"/>
      <c r="J58" s="17"/>
      <c r="K58" s="17"/>
      <c r="L58" s="17"/>
      <c r="M58" s="17"/>
      <c r="N58" s="17"/>
      <c r="O58" s="17"/>
    </row>
    <row r="59" spans="4:15" x14ac:dyDescent="0.25">
      <c r="D59" s="17"/>
      <c r="E59" s="17"/>
      <c r="F59" s="17"/>
      <c r="G59" s="17"/>
      <c r="H59" s="17"/>
      <c r="I59" s="17"/>
      <c r="J59" s="17"/>
      <c r="K59" s="17"/>
      <c r="L59" s="17"/>
      <c r="M59" s="17"/>
      <c r="N59" s="17"/>
      <c r="O59" s="17"/>
    </row>
    <row r="60" spans="4:15" x14ac:dyDescent="0.25">
      <c r="D60" s="17"/>
      <c r="E60" s="17"/>
      <c r="F60" s="17"/>
      <c r="G60" s="17"/>
      <c r="H60" s="17"/>
      <c r="I60" s="17"/>
      <c r="J60" s="17"/>
      <c r="K60" s="17"/>
      <c r="L60" s="17"/>
      <c r="M60" s="17"/>
      <c r="N60" s="17"/>
      <c r="O60" s="17"/>
    </row>
    <row r="61" spans="4:15" x14ac:dyDescent="0.25">
      <c r="D61" s="17"/>
      <c r="E61" s="17"/>
      <c r="F61" s="17"/>
      <c r="G61" s="17"/>
      <c r="H61" s="17"/>
      <c r="I61" s="17"/>
      <c r="J61" s="17"/>
      <c r="K61" s="17"/>
      <c r="L61" s="17"/>
      <c r="M61" s="17"/>
      <c r="N61" s="17"/>
      <c r="O61" s="17"/>
    </row>
    <row r="62" spans="4:15" x14ac:dyDescent="0.25">
      <c r="D62" s="17"/>
      <c r="E62" s="17"/>
      <c r="F62" s="17"/>
      <c r="G62" s="17"/>
      <c r="H62" s="17"/>
      <c r="I62" s="17"/>
      <c r="J62" s="17"/>
      <c r="K62" s="17"/>
      <c r="L62" s="17"/>
      <c r="M62" s="17"/>
      <c r="N62" s="17"/>
      <c r="O62" s="17"/>
    </row>
    <row r="63" spans="4:15" x14ac:dyDescent="0.25"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</row>
    <row r="64" spans="4:15" x14ac:dyDescent="0.25">
      <c r="D64" s="17"/>
      <c r="E64" s="17"/>
      <c r="F64" s="17"/>
      <c r="G64" s="17"/>
      <c r="H64" s="17"/>
      <c r="I64" s="17"/>
      <c r="J64" s="17"/>
      <c r="K64" s="17"/>
      <c r="L64" s="17"/>
      <c r="M64" s="17"/>
      <c r="N64" s="17"/>
      <c r="O64" s="17"/>
    </row>
    <row r="65" spans="4:15" x14ac:dyDescent="0.25">
      <c r="D65" s="17"/>
      <c r="E65" s="17"/>
      <c r="F65" s="17"/>
      <c r="G65" s="17"/>
      <c r="H65" s="17"/>
      <c r="I65" s="17"/>
      <c r="J65" s="17"/>
      <c r="K65" s="17"/>
      <c r="L65" s="17"/>
      <c r="M65" s="17"/>
      <c r="N65" s="17"/>
      <c r="O65" s="17"/>
    </row>
    <row r="66" spans="4:15" x14ac:dyDescent="0.25">
      <c r="D66" s="17"/>
      <c r="E66" s="17"/>
      <c r="F66" s="17"/>
      <c r="G66" s="17"/>
      <c r="H66" s="17"/>
      <c r="I66" s="17"/>
      <c r="J66" s="17"/>
      <c r="K66" s="17"/>
      <c r="L66" s="17"/>
      <c r="M66" s="17"/>
      <c r="N66" s="17"/>
      <c r="O66" s="17"/>
    </row>
    <row r="67" spans="4:15" x14ac:dyDescent="0.25">
      <c r="D67" s="17"/>
      <c r="E67" s="17"/>
      <c r="F67" s="17"/>
      <c r="G67" s="17"/>
      <c r="H67" s="17"/>
      <c r="I67" s="17"/>
      <c r="J67" s="17"/>
      <c r="K67" s="17"/>
      <c r="L67" s="17"/>
      <c r="M67" s="17"/>
      <c r="N67" s="17"/>
      <c r="O67" s="17"/>
    </row>
    <row r="68" spans="4:15" x14ac:dyDescent="0.25">
      <c r="D68" s="17"/>
      <c r="E68" s="17"/>
      <c r="F68" s="17"/>
      <c r="G68" s="17"/>
      <c r="H68" s="17"/>
      <c r="I68" s="17"/>
      <c r="J68" s="17"/>
      <c r="K68" s="17"/>
      <c r="L68" s="17"/>
      <c r="M68" s="17"/>
      <c r="N68" s="17"/>
      <c r="O68" s="17"/>
    </row>
    <row r="69" spans="4:15" x14ac:dyDescent="0.25">
      <c r="D69" s="17"/>
      <c r="E69" s="17"/>
      <c r="F69" s="17"/>
      <c r="G69" s="17"/>
      <c r="H69" s="17"/>
      <c r="I69" s="17"/>
      <c r="J69" s="17"/>
      <c r="K69" s="17"/>
      <c r="L69" s="17"/>
      <c r="M69" s="17"/>
      <c r="N69" s="17"/>
      <c r="O69" s="17"/>
    </row>
    <row r="70" spans="4:15" x14ac:dyDescent="0.25">
      <c r="D70" s="17"/>
      <c r="E70" s="17"/>
      <c r="F70" s="17"/>
      <c r="G70" s="17"/>
      <c r="H70" s="17"/>
      <c r="I70" s="17"/>
      <c r="J70" s="17"/>
      <c r="K70" s="17"/>
      <c r="L70" s="17"/>
      <c r="M70" s="17"/>
      <c r="N70" s="17"/>
      <c r="O70" s="17"/>
    </row>
    <row r="71" spans="4:15" x14ac:dyDescent="0.25">
      <c r="D71" s="17"/>
      <c r="E71" s="17"/>
      <c r="F71" s="17"/>
      <c r="G71" s="17"/>
      <c r="H71" s="17"/>
      <c r="I71" s="17"/>
      <c r="J71" s="17"/>
      <c r="K71" s="17"/>
      <c r="L71" s="17"/>
      <c r="M71" s="17"/>
      <c r="N71" s="17"/>
      <c r="O71" s="17"/>
    </row>
    <row r="72" spans="4:15" x14ac:dyDescent="0.25">
      <c r="D72" s="17"/>
      <c r="E72" s="17"/>
      <c r="F72" s="17"/>
      <c r="G72" s="17"/>
      <c r="H72" s="17"/>
      <c r="I72" s="17"/>
      <c r="J72" s="17"/>
      <c r="K72" s="17"/>
      <c r="L72" s="17"/>
      <c r="M72" s="17"/>
      <c r="N72" s="17"/>
      <c r="O72" s="17"/>
    </row>
    <row r="73" spans="4:15" x14ac:dyDescent="0.25">
      <c r="D73" s="17"/>
      <c r="E73" s="17"/>
      <c r="F73" s="17"/>
      <c r="G73" s="17"/>
      <c r="H73" s="17"/>
      <c r="I73" s="17"/>
      <c r="J73" s="17"/>
      <c r="K73" s="17"/>
      <c r="L73" s="17"/>
      <c r="M73" s="17"/>
      <c r="N73" s="17"/>
      <c r="O73" s="17"/>
    </row>
    <row r="74" spans="4:15" x14ac:dyDescent="0.25">
      <c r="D74" s="17"/>
      <c r="E74" s="17"/>
      <c r="F74" s="17"/>
      <c r="G74" s="17"/>
      <c r="H74" s="17"/>
      <c r="I74" s="17"/>
      <c r="J74" s="17"/>
      <c r="K74" s="17"/>
      <c r="L74" s="17"/>
      <c r="M74" s="17"/>
      <c r="N74" s="17"/>
      <c r="O74" s="17"/>
    </row>
    <row r="75" spans="4:15" x14ac:dyDescent="0.25">
      <c r="D75" s="17"/>
      <c r="E75" s="17"/>
      <c r="F75" s="17"/>
      <c r="G75" s="17"/>
      <c r="H75" s="17"/>
      <c r="I75" s="17"/>
      <c r="J75" s="17"/>
      <c r="K75" s="17"/>
      <c r="L75" s="17"/>
      <c r="M75" s="17"/>
      <c r="N75" s="17"/>
      <c r="O75" s="17"/>
    </row>
    <row r="76" spans="4:15" x14ac:dyDescent="0.25">
      <c r="D76" s="17"/>
      <c r="E76" s="17"/>
      <c r="F76" s="17"/>
      <c r="G76" s="17"/>
      <c r="H76" s="17"/>
      <c r="I76" s="17"/>
      <c r="J76" s="17"/>
      <c r="K76" s="17"/>
      <c r="L76" s="17"/>
      <c r="M76" s="17"/>
      <c r="N76" s="17"/>
      <c r="O76" s="17"/>
    </row>
    <row r="77" spans="4:15" x14ac:dyDescent="0.25">
      <c r="D77" s="17"/>
      <c r="E77" s="17"/>
      <c r="F77" s="17"/>
      <c r="G77" s="17"/>
      <c r="H77" s="17"/>
      <c r="I77" s="17"/>
      <c r="J77" s="17"/>
      <c r="K77" s="17"/>
      <c r="L77" s="17"/>
      <c r="M77" s="17"/>
      <c r="N77" s="17"/>
      <c r="O77" s="17"/>
    </row>
    <row r="78" spans="4:15" x14ac:dyDescent="0.25">
      <c r="D78" s="17"/>
      <c r="E78" s="17"/>
      <c r="F78" s="17"/>
      <c r="G78" s="17"/>
      <c r="H78" s="17"/>
      <c r="I78" s="17"/>
      <c r="J78" s="17"/>
      <c r="K78" s="17"/>
      <c r="L78" s="17"/>
      <c r="M78" s="17"/>
      <c r="N78" s="17"/>
      <c r="O78" s="17"/>
    </row>
    <row r="79" spans="4:15" x14ac:dyDescent="0.25">
      <c r="D79" s="17"/>
      <c r="E79" s="17"/>
      <c r="F79" s="17"/>
      <c r="G79" s="17"/>
      <c r="H79" s="17"/>
      <c r="I79" s="17"/>
      <c r="J79" s="17"/>
      <c r="K79" s="17"/>
      <c r="L79" s="17"/>
      <c r="M79" s="17"/>
      <c r="N79" s="17"/>
      <c r="O79" s="17"/>
    </row>
    <row r="80" spans="4:15" x14ac:dyDescent="0.25">
      <c r="D80" s="17"/>
      <c r="E80" s="17"/>
      <c r="F80" s="17"/>
      <c r="G80" s="17"/>
      <c r="H80" s="17"/>
      <c r="I80" s="17"/>
      <c r="J80" s="17"/>
      <c r="K80" s="17"/>
      <c r="L80" s="17"/>
      <c r="M80" s="17"/>
      <c r="N80" s="17"/>
      <c r="O80" s="17"/>
    </row>
    <row r="81" spans="4:15" x14ac:dyDescent="0.25">
      <c r="D81" s="17"/>
      <c r="E81" s="17"/>
      <c r="F81" s="17"/>
      <c r="G81" s="17"/>
      <c r="H81" s="17"/>
      <c r="I81" s="17"/>
      <c r="J81" s="17"/>
      <c r="K81" s="17"/>
      <c r="L81" s="17"/>
      <c r="M81" s="17"/>
      <c r="N81" s="17"/>
      <c r="O81" s="17"/>
    </row>
    <row r="82" spans="4:15" x14ac:dyDescent="0.25">
      <c r="D82" s="17"/>
      <c r="E82" s="17"/>
      <c r="F82" s="17"/>
      <c r="G82" s="17"/>
      <c r="H82" s="17"/>
      <c r="I82" s="17"/>
      <c r="J82" s="17"/>
      <c r="K82" s="17"/>
      <c r="L82" s="17"/>
      <c r="M82" s="17"/>
      <c r="N82" s="17"/>
      <c r="O82" s="17"/>
    </row>
    <row r="83" spans="4:15" x14ac:dyDescent="0.25">
      <c r="D83" s="17"/>
      <c r="E83" s="17"/>
      <c r="F83" s="17"/>
      <c r="G83" s="17"/>
      <c r="H83" s="17"/>
      <c r="I83" s="17"/>
      <c r="J83" s="17"/>
      <c r="K83" s="17"/>
      <c r="L83" s="17"/>
      <c r="M83" s="17"/>
      <c r="N83" s="17"/>
      <c r="O83" s="17"/>
    </row>
    <row r="84" spans="4:15" x14ac:dyDescent="0.25">
      <c r="D84" s="17"/>
      <c r="E84" s="17"/>
      <c r="F84" s="17"/>
      <c r="G84" s="17"/>
      <c r="H84" s="17"/>
      <c r="I84" s="17"/>
      <c r="J84" s="17"/>
      <c r="K84" s="17"/>
      <c r="L84" s="17"/>
      <c r="M84" s="17"/>
      <c r="N84" s="17"/>
      <c r="O84" s="17"/>
    </row>
    <row r="85" spans="4:15" x14ac:dyDescent="0.25">
      <c r="D85" s="17"/>
      <c r="E85" s="17"/>
      <c r="F85" s="17"/>
      <c r="G85" s="17"/>
      <c r="H85" s="17"/>
      <c r="I85" s="17"/>
      <c r="J85" s="17"/>
      <c r="K85" s="17"/>
      <c r="L85" s="17"/>
      <c r="M85" s="17"/>
      <c r="N85" s="17"/>
      <c r="O85" s="17"/>
    </row>
    <row r="86" spans="4:15" x14ac:dyDescent="0.25">
      <c r="D86" s="17"/>
      <c r="E86" s="17"/>
      <c r="F86" s="17"/>
      <c r="G86" s="17"/>
      <c r="H86" s="17"/>
      <c r="I86" s="17"/>
      <c r="J86" s="17"/>
      <c r="K86" s="17"/>
      <c r="L86" s="17"/>
      <c r="M86" s="17"/>
      <c r="N86" s="17"/>
      <c r="O86" s="17"/>
    </row>
    <row r="87" spans="4:15" x14ac:dyDescent="0.25">
      <c r="D87" s="17"/>
      <c r="E87" s="17"/>
      <c r="F87" s="17"/>
      <c r="G87" s="17"/>
      <c r="H87" s="17"/>
      <c r="I87" s="17"/>
      <c r="J87" s="17"/>
      <c r="K87" s="17"/>
      <c r="L87" s="17"/>
      <c r="M87" s="17"/>
      <c r="N87" s="17"/>
      <c r="O87" s="17"/>
    </row>
    <row r="88" spans="4:15" x14ac:dyDescent="0.25">
      <c r="D88" s="17"/>
      <c r="E88" s="17"/>
      <c r="F88" s="17"/>
      <c r="G88" s="17"/>
      <c r="H88" s="17"/>
      <c r="I88" s="17"/>
      <c r="J88" s="17"/>
      <c r="K88" s="17"/>
      <c r="L88" s="17"/>
      <c r="M88" s="17"/>
      <c r="N88" s="17"/>
      <c r="O88" s="17"/>
    </row>
    <row r="89" spans="4:15" x14ac:dyDescent="0.25">
      <c r="D89" s="17"/>
      <c r="E89" s="17"/>
      <c r="F89" s="17"/>
      <c r="G89" s="17"/>
      <c r="H89" s="17"/>
      <c r="I89" s="17"/>
      <c r="J89" s="17"/>
      <c r="K89" s="17"/>
      <c r="L89" s="17"/>
      <c r="M89" s="17"/>
      <c r="N89" s="17"/>
      <c r="O89" s="17"/>
    </row>
    <row r="90" spans="4:15" x14ac:dyDescent="0.25">
      <c r="D90" s="17"/>
      <c r="E90" s="17"/>
      <c r="F90" s="17"/>
      <c r="G90" s="17"/>
      <c r="H90" s="17"/>
      <c r="I90" s="17"/>
      <c r="J90" s="17"/>
      <c r="K90" s="17"/>
      <c r="L90" s="17"/>
      <c r="M90" s="17"/>
      <c r="N90" s="17"/>
      <c r="O90" s="17"/>
    </row>
    <row r="91" spans="4:15" x14ac:dyDescent="0.25">
      <c r="D91" s="17"/>
      <c r="E91" s="17"/>
      <c r="F91" s="17"/>
      <c r="G91" s="17"/>
      <c r="H91" s="17"/>
      <c r="I91" s="17"/>
      <c r="J91" s="17"/>
      <c r="K91" s="17"/>
      <c r="L91" s="17"/>
      <c r="M91" s="17"/>
      <c r="N91" s="17"/>
      <c r="O91" s="17"/>
    </row>
    <row r="92" spans="4:15" x14ac:dyDescent="0.25">
      <c r="D92" s="17"/>
      <c r="E92" s="17"/>
      <c r="F92" s="17"/>
      <c r="G92" s="17"/>
      <c r="H92" s="17"/>
      <c r="I92" s="17"/>
      <c r="J92" s="17"/>
      <c r="K92" s="17"/>
      <c r="L92" s="17"/>
      <c r="M92" s="17"/>
      <c r="N92" s="17"/>
      <c r="O92" s="17"/>
    </row>
    <row r="93" spans="4:15" x14ac:dyDescent="0.25">
      <c r="D93" s="17"/>
      <c r="E93" s="17"/>
      <c r="F93" s="17"/>
      <c r="G93" s="17"/>
      <c r="H93" s="17"/>
      <c r="I93" s="17"/>
      <c r="J93" s="17"/>
      <c r="K93" s="17"/>
      <c r="L93" s="17"/>
      <c r="M93" s="17"/>
      <c r="N93" s="17"/>
      <c r="O93" s="17"/>
    </row>
    <row r="94" spans="4:15" x14ac:dyDescent="0.25">
      <c r="D94" s="17"/>
      <c r="E94" s="17"/>
      <c r="F94" s="17"/>
      <c r="G94" s="17"/>
      <c r="H94" s="17"/>
      <c r="I94" s="17"/>
      <c r="J94" s="17"/>
      <c r="K94" s="17"/>
      <c r="L94" s="17"/>
      <c r="M94" s="17"/>
      <c r="N94" s="17"/>
      <c r="O94" s="17"/>
    </row>
    <row r="95" spans="4:15" x14ac:dyDescent="0.25">
      <c r="D95" s="17"/>
      <c r="E95" s="17"/>
      <c r="F95" s="17"/>
      <c r="G95" s="17"/>
      <c r="H95" s="17"/>
      <c r="I95" s="17"/>
      <c r="J95" s="17"/>
      <c r="K95" s="17"/>
      <c r="L95" s="17"/>
      <c r="M95" s="17"/>
      <c r="N95" s="17"/>
      <c r="O95" s="17"/>
    </row>
    <row r="96" spans="4:15" x14ac:dyDescent="0.25">
      <c r="D96" s="17"/>
      <c r="E96" s="17"/>
      <c r="F96" s="17"/>
      <c r="G96" s="17"/>
      <c r="H96" s="17"/>
      <c r="I96" s="17"/>
      <c r="J96" s="17"/>
      <c r="K96" s="17"/>
      <c r="L96" s="17"/>
      <c r="M96" s="17"/>
      <c r="N96" s="17"/>
      <c r="O96" s="17"/>
    </row>
    <row r="97" spans="4:15" x14ac:dyDescent="0.25">
      <c r="D97" s="17"/>
      <c r="E97" s="17"/>
      <c r="F97" s="17"/>
      <c r="G97" s="17"/>
      <c r="H97" s="17"/>
      <c r="I97" s="17"/>
      <c r="J97" s="17"/>
      <c r="K97" s="17"/>
      <c r="L97" s="17"/>
      <c r="M97" s="17"/>
      <c r="N97" s="17"/>
      <c r="O97" s="17"/>
    </row>
    <row r="98" spans="4:15" x14ac:dyDescent="0.25">
      <c r="D98" s="17"/>
      <c r="E98" s="17"/>
      <c r="F98" s="17"/>
      <c r="G98" s="17"/>
      <c r="H98" s="17"/>
      <c r="I98" s="17"/>
      <c r="J98" s="17"/>
      <c r="K98" s="17"/>
      <c r="L98" s="17"/>
      <c r="M98" s="17"/>
      <c r="N98" s="17"/>
      <c r="O98" s="17"/>
    </row>
    <row r="99" spans="4:15" x14ac:dyDescent="0.25">
      <c r="D99" s="17"/>
      <c r="E99" s="17"/>
      <c r="F99" s="17"/>
      <c r="G99" s="17"/>
      <c r="H99" s="17"/>
      <c r="I99" s="17"/>
      <c r="J99" s="17"/>
      <c r="K99" s="17"/>
      <c r="L99" s="17"/>
      <c r="M99" s="17"/>
      <c r="N99" s="17"/>
      <c r="O99" s="17"/>
    </row>
    <row r="100" spans="4:15" x14ac:dyDescent="0.25">
      <c r="D100" s="17"/>
      <c r="E100" s="17"/>
      <c r="F100" s="17"/>
      <c r="G100" s="17"/>
      <c r="H100" s="17"/>
      <c r="I100" s="17"/>
      <c r="J100" s="17"/>
      <c r="K100" s="17"/>
      <c r="L100" s="17"/>
      <c r="M100" s="17"/>
      <c r="N100" s="17"/>
      <c r="O100" s="17"/>
    </row>
    <row r="101" spans="4:15" x14ac:dyDescent="0.25">
      <c r="D101" s="17"/>
      <c r="E101" s="17"/>
      <c r="F101" s="17"/>
      <c r="G101" s="17"/>
      <c r="H101" s="17"/>
      <c r="I101" s="17"/>
      <c r="J101" s="17"/>
      <c r="K101" s="17"/>
      <c r="L101" s="17"/>
      <c r="M101" s="17"/>
      <c r="N101" s="17"/>
      <c r="O101" s="17"/>
    </row>
    <row r="102" spans="4:15" x14ac:dyDescent="0.25">
      <c r="D102" s="17"/>
      <c r="E102" s="17"/>
      <c r="F102" s="17"/>
      <c r="G102" s="17"/>
      <c r="H102" s="17"/>
      <c r="I102" s="17"/>
      <c r="J102" s="17"/>
      <c r="K102" s="17"/>
      <c r="L102" s="17"/>
      <c r="M102" s="17"/>
      <c r="N102" s="17"/>
      <c r="O102" s="17"/>
    </row>
    <row r="103" spans="4:15" x14ac:dyDescent="0.25">
      <c r="D103" s="17"/>
      <c r="E103" s="17"/>
      <c r="F103" s="17"/>
      <c r="G103" s="17"/>
      <c r="H103" s="17"/>
      <c r="I103" s="17"/>
      <c r="J103" s="17"/>
      <c r="K103" s="17"/>
      <c r="L103" s="17"/>
      <c r="M103" s="17"/>
      <c r="N103" s="17"/>
      <c r="O103" s="17"/>
    </row>
    <row r="104" spans="4:15" x14ac:dyDescent="0.25">
      <c r="D104" s="17"/>
      <c r="E104" s="17"/>
      <c r="F104" s="17"/>
      <c r="G104" s="17"/>
      <c r="H104" s="17"/>
      <c r="I104" s="17"/>
      <c r="J104" s="17"/>
      <c r="K104" s="17"/>
      <c r="L104" s="17"/>
      <c r="M104" s="17"/>
      <c r="N104" s="17"/>
      <c r="O104" s="17"/>
    </row>
    <row r="105" spans="4:15" x14ac:dyDescent="0.25">
      <c r="D105" s="17"/>
      <c r="E105" s="17"/>
      <c r="F105" s="17"/>
      <c r="G105" s="17"/>
      <c r="H105" s="17"/>
      <c r="I105" s="17"/>
      <c r="J105" s="17"/>
      <c r="K105" s="17"/>
      <c r="L105" s="17"/>
      <c r="M105" s="17"/>
      <c r="N105" s="17"/>
      <c r="O105" s="17"/>
    </row>
    <row r="106" spans="4:15" x14ac:dyDescent="0.25">
      <c r="D106" s="17"/>
      <c r="E106" s="17"/>
      <c r="F106" s="17"/>
      <c r="G106" s="17"/>
      <c r="H106" s="17"/>
      <c r="I106" s="17"/>
      <c r="J106" s="17"/>
      <c r="K106" s="17"/>
      <c r="L106" s="17"/>
      <c r="M106" s="17"/>
      <c r="N106" s="17"/>
      <c r="O106" s="17"/>
    </row>
    <row r="107" spans="4:15" x14ac:dyDescent="0.25">
      <c r="D107" s="17"/>
      <c r="E107" s="17"/>
      <c r="F107" s="17"/>
      <c r="G107" s="17"/>
      <c r="H107" s="17"/>
      <c r="I107" s="17"/>
      <c r="J107" s="17"/>
      <c r="K107" s="17"/>
      <c r="L107" s="17"/>
      <c r="M107" s="17"/>
      <c r="N107" s="17"/>
      <c r="O107" s="17"/>
    </row>
    <row r="108" spans="4:15" x14ac:dyDescent="0.25">
      <c r="D108" s="17"/>
      <c r="E108" s="17"/>
      <c r="F108" s="17"/>
      <c r="G108" s="17"/>
      <c r="H108" s="17"/>
      <c r="I108" s="17"/>
      <c r="J108" s="17"/>
      <c r="K108" s="17"/>
      <c r="L108" s="17"/>
      <c r="M108" s="17"/>
      <c r="N108" s="17"/>
      <c r="O108" s="17"/>
    </row>
    <row r="109" spans="4:15" x14ac:dyDescent="0.25">
      <c r="D109" s="17"/>
      <c r="E109" s="17"/>
      <c r="F109" s="17"/>
      <c r="G109" s="17"/>
      <c r="H109" s="17"/>
      <c r="I109" s="17"/>
      <c r="J109" s="17"/>
      <c r="K109" s="17"/>
      <c r="L109" s="17"/>
      <c r="M109" s="17"/>
      <c r="N109" s="17"/>
      <c r="O109" s="17"/>
    </row>
    <row r="110" spans="4:15" x14ac:dyDescent="0.25">
      <c r="D110" s="17"/>
      <c r="E110" s="17"/>
      <c r="F110" s="17"/>
      <c r="G110" s="17"/>
      <c r="H110" s="17"/>
      <c r="I110" s="17"/>
      <c r="J110" s="17"/>
      <c r="K110" s="17"/>
      <c r="L110" s="17"/>
      <c r="M110" s="17"/>
      <c r="N110" s="17"/>
      <c r="O110" s="17"/>
    </row>
    <row r="111" spans="4:15" x14ac:dyDescent="0.25">
      <c r="D111" s="17"/>
      <c r="E111" s="17"/>
      <c r="F111" s="17"/>
      <c r="G111" s="17"/>
      <c r="H111" s="17"/>
      <c r="I111" s="17"/>
      <c r="J111" s="17"/>
      <c r="K111" s="17"/>
      <c r="L111" s="17"/>
      <c r="M111" s="17"/>
      <c r="N111" s="17"/>
      <c r="O111" s="17"/>
    </row>
    <row r="112" spans="4:15" x14ac:dyDescent="0.25">
      <c r="D112" s="17"/>
      <c r="E112" s="17"/>
      <c r="F112" s="17"/>
      <c r="G112" s="17"/>
      <c r="H112" s="17"/>
      <c r="I112" s="17"/>
      <c r="J112" s="17"/>
      <c r="K112" s="17"/>
      <c r="L112" s="17"/>
      <c r="M112" s="17"/>
      <c r="N112" s="17"/>
      <c r="O112" s="17"/>
    </row>
    <row r="113" spans="4:15" x14ac:dyDescent="0.25">
      <c r="D113" s="17"/>
      <c r="E113" s="17"/>
      <c r="F113" s="17"/>
      <c r="G113" s="17"/>
      <c r="H113" s="17"/>
      <c r="I113" s="17"/>
      <c r="J113" s="17"/>
      <c r="K113" s="17"/>
      <c r="L113" s="17"/>
      <c r="M113" s="17"/>
      <c r="N113" s="17"/>
      <c r="O113" s="17"/>
    </row>
    <row r="114" spans="4:15" x14ac:dyDescent="0.25">
      <c r="D114" s="17"/>
      <c r="E114" s="17"/>
      <c r="F114" s="17"/>
      <c r="G114" s="17"/>
      <c r="H114" s="17"/>
      <c r="I114" s="17"/>
      <c r="J114" s="17"/>
      <c r="K114" s="17"/>
      <c r="L114" s="17"/>
      <c r="M114" s="17"/>
      <c r="N114" s="17"/>
      <c r="O114" s="17"/>
    </row>
    <row r="115" spans="4:15" x14ac:dyDescent="0.25">
      <c r="D115" s="17"/>
      <c r="E115" s="17"/>
      <c r="F115" s="17"/>
      <c r="G115" s="17"/>
      <c r="H115" s="17"/>
      <c r="I115" s="17"/>
      <c r="J115" s="17"/>
      <c r="K115" s="17"/>
      <c r="L115" s="17"/>
      <c r="M115" s="17"/>
      <c r="N115" s="17"/>
      <c r="O115" s="17"/>
    </row>
    <row r="116" spans="4:15" x14ac:dyDescent="0.25">
      <c r="D116" s="17"/>
      <c r="E116" s="17"/>
      <c r="F116" s="17"/>
      <c r="G116" s="17"/>
      <c r="H116" s="17"/>
      <c r="I116" s="17"/>
      <c r="J116" s="17"/>
      <c r="K116" s="17"/>
      <c r="L116" s="17"/>
      <c r="M116" s="17"/>
      <c r="N116" s="17"/>
      <c r="O116" s="17"/>
    </row>
    <row r="117" spans="4:15" x14ac:dyDescent="0.25">
      <c r="D117" s="17"/>
      <c r="E117" s="17"/>
      <c r="F117" s="17"/>
      <c r="G117" s="17"/>
      <c r="H117" s="17"/>
      <c r="I117" s="17"/>
      <c r="J117" s="17"/>
      <c r="K117" s="17"/>
      <c r="L117" s="17"/>
      <c r="M117" s="17"/>
      <c r="N117" s="17"/>
      <c r="O117" s="17"/>
    </row>
    <row r="118" spans="4:15" x14ac:dyDescent="0.25">
      <c r="D118" s="17"/>
      <c r="E118" s="17"/>
      <c r="F118" s="17"/>
      <c r="G118" s="17"/>
      <c r="H118" s="17"/>
      <c r="I118" s="17"/>
      <c r="J118" s="17"/>
      <c r="K118" s="17"/>
      <c r="L118" s="17"/>
      <c r="M118" s="17"/>
      <c r="N118" s="17"/>
      <c r="O118" s="17"/>
    </row>
    <row r="119" spans="4:15" x14ac:dyDescent="0.25">
      <c r="D119" s="17"/>
      <c r="E119" s="17"/>
      <c r="F119" s="17"/>
      <c r="G119" s="17"/>
      <c r="H119" s="17"/>
      <c r="I119" s="17"/>
      <c r="J119" s="17"/>
      <c r="K119" s="17"/>
      <c r="L119" s="17"/>
      <c r="M119" s="17"/>
      <c r="N119" s="17"/>
      <c r="O119" s="17"/>
    </row>
    <row r="120" spans="4:15" x14ac:dyDescent="0.25">
      <c r="D120" s="17"/>
      <c r="E120" s="17"/>
      <c r="F120" s="17"/>
      <c r="G120" s="17"/>
      <c r="H120" s="17"/>
      <c r="I120" s="17"/>
      <c r="J120" s="17"/>
      <c r="K120" s="17"/>
      <c r="L120" s="17"/>
      <c r="M120" s="17"/>
      <c r="N120" s="17"/>
      <c r="O120" s="17"/>
    </row>
    <row r="121" spans="4:15" x14ac:dyDescent="0.25">
      <c r="D121" s="17"/>
      <c r="E121" s="17"/>
      <c r="F121" s="17"/>
      <c r="G121" s="17"/>
      <c r="H121" s="17"/>
      <c r="I121" s="17"/>
      <c r="J121" s="17"/>
      <c r="K121" s="17"/>
      <c r="L121" s="17"/>
      <c r="M121" s="17"/>
      <c r="N121" s="17"/>
      <c r="O121" s="17"/>
    </row>
    <row r="122" spans="4:15" x14ac:dyDescent="0.25">
      <c r="D122" s="17"/>
      <c r="E122" s="17"/>
      <c r="F122" s="17"/>
      <c r="G122" s="17"/>
      <c r="H122" s="17"/>
      <c r="I122" s="17"/>
      <c r="J122" s="17"/>
      <c r="K122" s="17"/>
      <c r="L122" s="17"/>
      <c r="M122" s="17"/>
      <c r="N122" s="17"/>
      <c r="O122" s="17"/>
    </row>
    <row r="123" spans="4:15" x14ac:dyDescent="0.25">
      <c r="D123" s="17"/>
      <c r="E123" s="17"/>
      <c r="F123" s="17"/>
      <c r="G123" s="17"/>
      <c r="H123" s="17"/>
      <c r="I123" s="17"/>
      <c r="J123" s="17"/>
      <c r="K123" s="17"/>
      <c r="L123" s="17"/>
      <c r="M123" s="17"/>
      <c r="N123" s="17"/>
      <c r="O123" s="17"/>
    </row>
    <row r="124" spans="4:15" x14ac:dyDescent="0.25">
      <c r="D124" s="17"/>
      <c r="E124" s="17"/>
      <c r="F124" s="17"/>
      <c r="G124" s="17"/>
      <c r="H124" s="17"/>
      <c r="I124" s="17"/>
      <c r="J124" s="17"/>
      <c r="K124" s="17"/>
      <c r="L124" s="17"/>
      <c r="M124" s="17"/>
      <c r="N124" s="17"/>
      <c r="O124" s="17"/>
    </row>
    <row r="125" spans="4:15" x14ac:dyDescent="0.25">
      <c r="D125" s="17"/>
      <c r="E125" s="17"/>
      <c r="F125" s="17"/>
      <c r="G125" s="17"/>
      <c r="H125" s="17"/>
      <c r="I125" s="17"/>
      <c r="J125" s="17"/>
      <c r="K125" s="17"/>
      <c r="L125" s="17"/>
      <c r="M125" s="17"/>
      <c r="N125" s="17"/>
      <c r="O125" s="17"/>
    </row>
    <row r="126" spans="4:15" x14ac:dyDescent="0.25">
      <c r="D126" s="17"/>
      <c r="E126" s="17"/>
      <c r="F126" s="17"/>
      <c r="G126" s="17"/>
      <c r="H126" s="17"/>
      <c r="I126" s="17"/>
      <c r="J126" s="17"/>
      <c r="K126" s="17"/>
      <c r="L126" s="17"/>
      <c r="M126" s="17"/>
      <c r="N126" s="17"/>
      <c r="O126" s="17"/>
    </row>
    <row r="127" spans="4:15" x14ac:dyDescent="0.25">
      <c r="D127" s="17"/>
      <c r="E127" s="17"/>
      <c r="F127" s="17"/>
      <c r="G127" s="17"/>
      <c r="H127" s="17"/>
      <c r="I127" s="17"/>
      <c r="J127" s="17"/>
      <c r="K127" s="17"/>
      <c r="L127" s="17"/>
      <c r="M127" s="17"/>
      <c r="N127" s="17"/>
      <c r="O127" s="17"/>
    </row>
    <row r="128" spans="4:15" x14ac:dyDescent="0.25">
      <c r="D128" s="17"/>
      <c r="E128" s="17"/>
      <c r="F128" s="17"/>
      <c r="G128" s="17"/>
      <c r="H128" s="17"/>
      <c r="I128" s="17"/>
      <c r="J128" s="17"/>
      <c r="K128" s="17"/>
      <c r="L128" s="17"/>
      <c r="M128" s="17"/>
      <c r="N128" s="17"/>
      <c r="O128" s="17"/>
    </row>
    <row r="129" spans="4:15" x14ac:dyDescent="0.25">
      <c r="D129" s="17"/>
      <c r="E129" s="17"/>
      <c r="F129" s="17"/>
      <c r="G129" s="17"/>
      <c r="H129" s="17"/>
      <c r="I129" s="17"/>
      <c r="J129" s="17"/>
      <c r="K129" s="17"/>
      <c r="L129" s="17"/>
      <c r="M129" s="17"/>
      <c r="N129" s="17"/>
      <c r="O129" s="17"/>
    </row>
    <row r="130" spans="4:15" x14ac:dyDescent="0.25">
      <c r="D130" s="17"/>
      <c r="E130" s="17"/>
      <c r="F130" s="17"/>
      <c r="G130" s="17"/>
      <c r="H130" s="17"/>
      <c r="I130" s="17"/>
      <c r="J130" s="17"/>
      <c r="K130" s="17"/>
      <c r="L130" s="17"/>
      <c r="M130" s="17"/>
      <c r="N130" s="17"/>
      <c r="O130" s="17"/>
    </row>
    <row r="131" spans="4:15" x14ac:dyDescent="0.25">
      <c r="D131" s="17"/>
      <c r="E131" s="17"/>
      <c r="F131" s="17"/>
      <c r="G131" s="17"/>
      <c r="H131" s="17"/>
      <c r="I131" s="17"/>
      <c r="J131" s="17"/>
      <c r="K131" s="17"/>
      <c r="L131" s="17"/>
      <c r="M131" s="17"/>
      <c r="N131" s="17"/>
      <c r="O131" s="17"/>
    </row>
    <row r="132" spans="4:15" x14ac:dyDescent="0.25">
      <c r="D132" s="17"/>
      <c r="E132" s="17"/>
      <c r="F132" s="17"/>
      <c r="G132" s="17"/>
      <c r="H132" s="17"/>
      <c r="I132" s="17"/>
      <c r="J132" s="17"/>
      <c r="K132" s="17"/>
      <c r="L132" s="17"/>
      <c r="M132" s="17"/>
      <c r="N132" s="17"/>
      <c r="O132" s="17"/>
    </row>
    <row r="133" spans="4:15" x14ac:dyDescent="0.25">
      <c r="D133" s="17"/>
      <c r="E133" s="17"/>
      <c r="F133" s="17"/>
      <c r="G133" s="17"/>
      <c r="H133" s="17"/>
      <c r="I133" s="17"/>
      <c r="J133" s="17"/>
      <c r="K133" s="17"/>
      <c r="L133" s="17"/>
      <c r="M133" s="17"/>
      <c r="N133" s="17"/>
      <c r="O133" s="17"/>
    </row>
    <row r="134" spans="4:15" x14ac:dyDescent="0.25">
      <c r="D134" s="17"/>
      <c r="E134" s="17"/>
      <c r="F134" s="17"/>
      <c r="G134" s="17"/>
      <c r="H134" s="17"/>
      <c r="I134" s="17"/>
      <c r="J134" s="17"/>
      <c r="K134" s="17"/>
      <c r="L134" s="17"/>
      <c r="M134" s="17"/>
      <c r="N134" s="17"/>
      <c r="O134" s="17"/>
    </row>
    <row r="135" spans="4:15" x14ac:dyDescent="0.25">
      <c r="D135" s="17"/>
      <c r="E135" s="17"/>
      <c r="F135" s="17"/>
      <c r="G135" s="17"/>
      <c r="H135" s="17"/>
      <c r="I135" s="17"/>
      <c r="J135" s="17"/>
      <c r="K135" s="17"/>
      <c r="L135" s="17"/>
      <c r="M135" s="17"/>
      <c r="N135" s="17"/>
      <c r="O135" s="17"/>
    </row>
    <row r="136" spans="4:15" x14ac:dyDescent="0.25">
      <c r="D136" s="17"/>
      <c r="E136" s="17"/>
      <c r="F136" s="17"/>
      <c r="G136" s="17"/>
      <c r="H136" s="17"/>
      <c r="I136" s="17"/>
      <c r="J136" s="17"/>
      <c r="K136" s="17"/>
      <c r="L136" s="17"/>
      <c r="M136" s="17"/>
      <c r="N136" s="17"/>
      <c r="O136" s="17"/>
    </row>
    <row r="137" spans="4:15" x14ac:dyDescent="0.25">
      <c r="D137" s="17"/>
      <c r="E137" s="17"/>
      <c r="F137" s="17"/>
      <c r="G137" s="17"/>
      <c r="H137" s="17"/>
      <c r="I137" s="17"/>
      <c r="J137" s="17"/>
      <c r="K137" s="17"/>
      <c r="L137" s="17"/>
      <c r="M137" s="17"/>
      <c r="N137" s="17"/>
      <c r="O137" s="17"/>
    </row>
    <row r="138" spans="4:15" x14ac:dyDescent="0.25">
      <c r="D138" s="17"/>
      <c r="E138" s="17"/>
      <c r="F138" s="17"/>
      <c r="G138" s="17"/>
      <c r="H138" s="17"/>
      <c r="I138" s="17"/>
      <c r="J138" s="17"/>
      <c r="K138" s="17"/>
      <c r="L138" s="17"/>
      <c r="M138" s="17"/>
      <c r="N138" s="17"/>
      <c r="O138" s="17"/>
    </row>
    <row r="139" spans="4:15" x14ac:dyDescent="0.25">
      <c r="D139" s="17"/>
      <c r="E139" s="17"/>
      <c r="F139" s="17"/>
      <c r="G139" s="17"/>
      <c r="H139" s="17"/>
      <c r="I139" s="17"/>
      <c r="J139" s="17"/>
      <c r="K139" s="17"/>
      <c r="L139" s="17"/>
      <c r="M139" s="17"/>
      <c r="N139" s="17"/>
      <c r="O139" s="17"/>
    </row>
    <row r="140" spans="4:15" x14ac:dyDescent="0.25">
      <c r="D140" s="17"/>
      <c r="E140" s="17"/>
      <c r="F140" s="17"/>
      <c r="G140" s="17"/>
      <c r="H140" s="17"/>
      <c r="I140" s="17"/>
      <c r="J140" s="17"/>
      <c r="K140" s="17"/>
      <c r="L140" s="17"/>
      <c r="M140" s="17"/>
      <c r="N140" s="17"/>
      <c r="O140" s="17"/>
    </row>
    <row r="141" spans="4:15" x14ac:dyDescent="0.25">
      <c r="D141" s="17"/>
      <c r="E141" s="17"/>
      <c r="F141" s="17"/>
      <c r="G141" s="17"/>
      <c r="H141" s="17"/>
      <c r="I141" s="17"/>
      <c r="J141" s="17"/>
      <c r="K141" s="17"/>
      <c r="L141" s="17"/>
      <c r="M141" s="17"/>
      <c r="N141" s="17"/>
      <c r="O141" s="17"/>
    </row>
    <row r="142" spans="4:15" x14ac:dyDescent="0.25">
      <c r="D142" s="17"/>
      <c r="E142" s="17"/>
      <c r="F142" s="17"/>
      <c r="G142" s="17"/>
      <c r="H142" s="17"/>
      <c r="I142" s="17"/>
      <c r="J142" s="17"/>
      <c r="K142" s="17"/>
      <c r="L142" s="17"/>
      <c r="M142" s="17"/>
      <c r="N142" s="17"/>
      <c r="O142" s="17"/>
    </row>
    <row r="143" spans="4:15" x14ac:dyDescent="0.25">
      <c r="D143" s="17"/>
      <c r="E143" s="17"/>
      <c r="F143" s="17"/>
      <c r="G143" s="17"/>
      <c r="H143" s="17"/>
      <c r="I143" s="17"/>
      <c r="J143" s="17"/>
      <c r="K143" s="17"/>
      <c r="L143" s="17"/>
      <c r="M143" s="17"/>
      <c r="N143" s="17"/>
      <c r="O143" s="17"/>
    </row>
    <row r="144" spans="4:15" x14ac:dyDescent="0.25">
      <c r="D144" s="17"/>
      <c r="E144" s="17"/>
      <c r="F144" s="17"/>
      <c r="G144" s="17"/>
      <c r="H144" s="17"/>
      <c r="I144" s="17"/>
      <c r="J144" s="17"/>
      <c r="K144" s="17"/>
      <c r="L144" s="17"/>
      <c r="M144" s="17"/>
      <c r="N144" s="17"/>
      <c r="O144" s="17"/>
    </row>
    <row r="145" spans="4:15" x14ac:dyDescent="0.25">
      <c r="D145" s="17"/>
      <c r="E145" s="17"/>
      <c r="F145" s="17"/>
      <c r="G145" s="17"/>
      <c r="H145" s="17"/>
      <c r="I145" s="17"/>
      <c r="J145" s="17"/>
      <c r="K145" s="17"/>
      <c r="L145" s="17"/>
      <c r="M145" s="17"/>
      <c r="N145" s="17"/>
      <c r="O145" s="17"/>
    </row>
    <row r="146" spans="4:15" x14ac:dyDescent="0.25">
      <c r="D146" s="17"/>
      <c r="E146" s="17"/>
      <c r="F146" s="17"/>
      <c r="G146" s="17"/>
      <c r="H146" s="17"/>
      <c r="I146" s="17"/>
      <c r="J146" s="17"/>
      <c r="K146" s="17"/>
      <c r="L146" s="17"/>
      <c r="M146" s="17"/>
      <c r="N146" s="17"/>
      <c r="O146" s="17"/>
    </row>
    <row r="147" spans="4:15" x14ac:dyDescent="0.25">
      <c r="D147" s="17"/>
      <c r="E147" s="17"/>
      <c r="F147" s="17"/>
      <c r="G147" s="17"/>
      <c r="H147" s="17"/>
      <c r="I147" s="17"/>
      <c r="J147" s="17"/>
      <c r="K147" s="17"/>
      <c r="L147" s="17"/>
      <c r="M147" s="17"/>
      <c r="N147" s="17"/>
      <c r="O147" s="17"/>
    </row>
    <row r="148" spans="4:15" x14ac:dyDescent="0.25">
      <c r="D148" s="17"/>
      <c r="E148" s="17"/>
      <c r="F148" s="17"/>
      <c r="G148" s="17"/>
      <c r="H148" s="17"/>
      <c r="I148" s="17"/>
      <c r="J148" s="17"/>
      <c r="K148" s="17"/>
      <c r="L148" s="17"/>
      <c r="M148" s="17"/>
      <c r="N148" s="17"/>
      <c r="O148" s="17"/>
    </row>
    <row r="149" spans="4:15" x14ac:dyDescent="0.25">
      <c r="D149" s="17"/>
      <c r="E149" s="17"/>
      <c r="F149" s="17"/>
      <c r="G149" s="17"/>
      <c r="H149" s="17"/>
      <c r="I149" s="17"/>
      <c r="J149" s="17"/>
      <c r="K149" s="17"/>
      <c r="L149" s="17"/>
      <c r="M149" s="17"/>
      <c r="N149" s="17"/>
      <c r="O149" s="17"/>
    </row>
    <row r="150" spans="4:15" x14ac:dyDescent="0.25">
      <c r="D150" s="17"/>
      <c r="E150" s="17"/>
      <c r="F150" s="17"/>
      <c r="G150" s="17"/>
      <c r="H150" s="17"/>
      <c r="I150" s="17"/>
      <c r="J150" s="17"/>
      <c r="K150" s="17"/>
      <c r="L150" s="17"/>
      <c r="M150" s="17"/>
      <c r="N150" s="17"/>
      <c r="O150" s="17"/>
    </row>
    <row r="151" spans="4:15" x14ac:dyDescent="0.25">
      <c r="D151" s="17"/>
      <c r="E151" s="17"/>
      <c r="F151" s="17"/>
      <c r="G151" s="17"/>
      <c r="H151" s="17"/>
      <c r="I151" s="17"/>
      <c r="J151" s="17"/>
      <c r="K151" s="17"/>
      <c r="L151" s="17"/>
      <c r="M151" s="17"/>
      <c r="N151" s="17"/>
      <c r="O151" s="17"/>
    </row>
    <row r="152" spans="4:15" x14ac:dyDescent="0.25">
      <c r="D152" s="17"/>
      <c r="E152" s="17"/>
      <c r="F152" s="17"/>
      <c r="G152" s="17"/>
      <c r="H152" s="17"/>
      <c r="I152" s="17"/>
      <c r="J152" s="17"/>
      <c r="K152" s="17"/>
      <c r="L152" s="17"/>
      <c r="M152" s="17"/>
      <c r="N152" s="17"/>
      <c r="O152" s="17"/>
    </row>
    <row r="153" spans="4:15" x14ac:dyDescent="0.25">
      <c r="D153" s="17"/>
      <c r="E153" s="17"/>
      <c r="F153" s="17"/>
      <c r="G153" s="17"/>
      <c r="H153" s="17"/>
      <c r="I153" s="17"/>
      <c r="J153" s="17"/>
      <c r="K153" s="17"/>
      <c r="L153" s="17"/>
      <c r="M153" s="17"/>
      <c r="N153" s="17"/>
      <c r="O153" s="17"/>
    </row>
    <row r="154" spans="4:15" x14ac:dyDescent="0.25">
      <c r="D154" s="17"/>
      <c r="E154" s="17"/>
      <c r="F154" s="17"/>
      <c r="G154" s="17"/>
      <c r="H154" s="17"/>
      <c r="I154" s="17"/>
      <c r="J154" s="17"/>
      <c r="K154" s="17"/>
      <c r="L154" s="17"/>
      <c r="M154" s="17"/>
      <c r="N154" s="17"/>
      <c r="O154" s="17"/>
    </row>
    <row r="155" spans="4:15" x14ac:dyDescent="0.25">
      <c r="D155" s="17"/>
      <c r="E155" s="17"/>
      <c r="F155" s="17"/>
      <c r="G155" s="17"/>
      <c r="H155" s="17"/>
      <c r="I155" s="17"/>
      <c r="J155" s="17"/>
      <c r="K155" s="17"/>
      <c r="L155" s="17"/>
      <c r="M155" s="17"/>
      <c r="N155" s="17"/>
      <c r="O155" s="17"/>
    </row>
    <row r="156" spans="4:15" x14ac:dyDescent="0.25">
      <c r="D156" s="17"/>
      <c r="E156" s="17"/>
      <c r="F156" s="17"/>
      <c r="G156" s="17"/>
      <c r="H156" s="17"/>
      <c r="I156" s="17"/>
      <c r="J156" s="17"/>
      <c r="K156" s="17"/>
      <c r="L156" s="17"/>
      <c r="M156" s="17"/>
      <c r="N156" s="17"/>
      <c r="O156" s="17"/>
    </row>
    <row r="157" spans="4:15" x14ac:dyDescent="0.25">
      <c r="D157" s="17"/>
      <c r="E157" s="17"/>
      <c r="F157" s="17"/>
      <c r="G157" s="17"/>
      <c r="H157" s="17"/>
      <c r="I157" s="17"/>
      <c r="J157" s="17"/>
      <c r="K157" s="17"/>
      <c r="L157" s="17"/>
      <c r="M157" s="17"/>
      <c r="N157" s="17"/>
      <c r="O157" s="17"/>
    </row>
    <row r="158" spans="4:15" x14ac:dyDescent="0.25">
      <c r="D158" s="17"/>
      <c r="E158" s="17"/>
      <c r="F158" s="17"/>
      <c r="G158" s="17"/>
      <c r="H158" s="17"/>
      <c r="I158" s="17"/>
      <c r="J158" s="17"/>
      <c r="K158" s="17"/>
      <c r="L158" s="17"/>
      <c r="M158" s="17"/>
      <c r="N158" s="17"/>
      <c r="O158" s="17"/>
    </row>
    <row r="159" spans="4:15" x14ac:dyDescent="0.25">
      <c r="D159" s="17"/>
      <c r="E159" s="17"/>
      <c r="F159" s="17"/>
      <c r="G159" s="17"/>
      <c r="H159" s="17"/>
      <c r="I159" s="17"/>
      <c r="J159" s="17"/>
      <c r="K159" s="17"/>
      <c r="L159" s="17"/>
      <c r="M159" s="17"/>
      <c r="N159" s="17"/>
      <c r="O159" s="17"/>
    </row>
    <row r="160" spans="4:15" x14ac:dyDescent="0.25">
      <c r="D160" s="17"/>
      <c r="E160" s="17"/>
      <c r="F160" s="17"/>
      <c r="G160" s="17"/>
      <c r="H160" s="17"/>
      <c r="I160" s="17"/>
      <c r="J160" s="17"/>
      <c r="K160" s="17"/>
      <c r="L160" s="17"/>
      <c r="M160" s="17"/>
      <c r="N160" s="17"/>
      <c r="O160" s="17"/>
    </row>
    <row r="161" spans="4:15" x14ac:dyDescent="0.25">
      <c r="D161" s="17"/>
      <c r="E161" s="17"/>
      <c r="F161" s="17"/>
      <c r="G161" s="17"/>
      <c r="H161" s="17"/>
      <c r="I161" s="17"/>
      <c r="J161" s="17"/>
      <c r="K161" s="17"/>
      <c r="L161" s="17"/>
      <c r="M161" s="17"/>
      <c r="N161" s="17"/>
      <c r="O161" s="17"/>
    </row>
    <row r="162" spans="4:15" x14ac:dyDescent="0.25">
      <c r="D162" s="17"/>
      <c r="E162" s="17"/>
      <c r="F162" s="17"/>
      <c r="G162" s="17"/>
      <c r="H162" s="17"/>
      <c r="I162" s="17"/>
      <c r="J162" s="17"/>
      <c r="K162" s="17"/>
      <c r="L162" s="17"/>
      <c r="M162" s="17"/>
      <c r="N162" s="17"/>
      <c r="O162" s="17"/>
    </row>
    <row r="163" spans="4:15" x14ac:dyDescent="0.25">
      <c r="D163" s="17"/>
      <c r="E163" s="17"/>
      <c r="F163" s="17"/>
      <c r="G163" s="17"/>
      <c r="H163" s="17"/>
      <c r="I163" s="17"/>
      <c r="J163" s="17"/>
      <c r="K163" s="17"/>
      <c r="L163" s="17"/>
      <c r="M163" s="17"/>
      <c r="N163" s="17"/>
      <c r="O163" s="17"/>
    </row>
    <row r="164" spans="4:15" x14ac:dyDescent="0.25">
      <c r="D164" s="17"/>
      <c r="E164" s="17"/>
      <c r="F164" s="17"/>
      <c r="G164" s="17"/>
      <c r="H164" s="17"/>
      <c r="I164" s="17"/>
      <c r="J164" s="17"/>
      <c r="K164" s="17"/>
      <c r="L164" s="17"/>
      <c r="M164" s="17"/>
      <c r="N164" s="17"/>
      <c r="O164" s="17"/>
    </row>
    <row r="165" spans="4:15" x14ac:dyDescent="0.25">
      <c r="D165" s="17"/>
      <c r="E165" s="17"/>
      <c r="F165" s="17"/>
      <c r="G165" s="17"/>
      <c r="H165" s="17"/>
      <c r="I165" s="17"/>
      <c r="J165" s="17"/>
      <c r="K165" s="17"/>
      <c r="L165" s="17"/>
      <c r="M165" s="17"/>
      <c r="N165" s="17"/>
      <c r="O165" s="17"/>
    </row>
    <row r="166" spans="4:15" x14ac:dyDescent="0.25">
      <c r="D166" s="17"/>
      <c r="E166" s="17"/>
      <c r="F166" s="17"/>
      <c r="G166" s="17"/>
      <c r="H166" s="17"/>
      <c r="I166" s="17"/>
      <c r="J166" s="17"/>
      <c r="K166" s="17"/>
      <c r="L166" s="17"/>
      <c r="M166" s="17"/>
      <c r="N166" s="17"/>
      <c r="O166" s="17"/>
    </row>
    <row r="167" spans="4:15" x14ac:dyDescent="0.25">
      <c r="D167" s="17"/>
      <c r="E167" s="17"/>
      <c r="F167" s="17"/>
      <c r="G167" s="17"/>
      <c r="H167" s="17"/>
      <c r="I167" s="17"/>
      <c r="J167" s="17"/>
      <c r="K167" s="17"/>
      <c r="L167" s="17"/>
      <c r="M167" s="17"/>
      <c r="N167" s="17"/>
      <c r="O167" s="17"/>
    </row>
    <row r="168" spans="4:15" x14ac:dyDescent="0.25">
      <c r="D168" s="17"/>
      <c r="E168" s="17"/>
      <c r="F168" s="17"/>
      <c r="G168" s="17"/>
      <c r="H168" s="17"/>
      <c r="I168" s="17"/>
      <c r="J168" s="17"/>
      <c r="K168" s="17"/>
      <c r="L168" s="17"/>
      <c r="M168" s="17"/>
      <c r="N168" s="17"/>
      <c r="O168" s="17"/>
    </row>
    <row r="169" spans="4:15" x14ac:dyDescent="0.25">
      <c r="D169" s="17"/>
      <c r="E169" s="17"/>
      <c r="F169" s="17"/>
      <c r="G169" s="17"/>
      <c r="H169" s="17"/>
      <c r="I169" s="17"/>
      <c r="J169" s="17"/>
      <c r="K169" s="17"/>
      <c r="L169" s="17"/>
      <c r="M169" s="17"/>
      <c r="N169" s="17"/>
      <c r="O169" s="17"/>
    </row>
    <row r="170" spans="4:15" x14ac:dyDescent="0.25">
      <c r="D170" s="17"/>
      <c r="E170" s="17"/>
      <c r="F170" s="17"/>
      <c r="G170" s="17"/>
      <c r="H170" s="17"/>
      <c r="I170" s="17"/>
      <c r="J170" s="17"/>
      <c r="K170" s="17"/>
      <c r="L170" s="17"/>
      <c r="M170" s="17"/>
      <c r="N170" s="17"/>
      <c r="O170" s="17"/>
    </row>
    <row r="171" spans="4:15" x14ac:dyDescent="0.25">
      <c r="D171" s="17"/>
      <c r="E171" s="17"/>
      <c r="F171" s="17"/>
      <c r="G171" s="17"/>
      <c r="H171" s="17"/>
      <c r="I171" s="17"/>
      <c r="J171" s="17"/>
      <c r="K171" s="17"/>
      <c r="L171" s="17"/>
      <c r="M171" s="17"/>
      <c r="N171" s="17"/>
      <c r="O171" s="17"/>
    </row>
    <row r="172" spans="4:15" x14ac:dyDescent="0.25">
      <c r="D172" s="17"/>
      <c r="E172" s="17"/>
      <c r="F172" s="17"/>
      <c r="G172" s="17"/>
      <c r="H172" s="17"/>
      <c r="I172" s="17"/>
      <c r="J172" s="17"/>
      <c r="K172" s="17"/>
      <c r="L172" s="17"/>
      <c r="M172" s="17"/>
      <c r="N172" s="17"/>
      <c r="O172" s="17"/>
    </row>
    <row r="173" spans="4:15" x14ac:dyDescent="0.25">
      <c r="D173" s="17"/>
      <c r="E173" s="17"/>
      <c r="F173" s="17"/>
      <c r="G173" s="17"/>
      <c r="H173" s="17"/>
      <c r="I173" s="17"/>
      <c r="J173" s="17"/>
      <c r="K173" s="17"/>
      <c r="L173" s="17"/>
      <c r="M173" s="17"/>
      <c r="N173" s="17"/>
      <c r="O173" s="17"/>
    </row>
    <row r="174" spans="4:15" x14ac:dyDescent="0.25">
      <c r="D174" s="17"/>
      <c r="E174" s="17"/>
      <c r="F174" s="17"/>
      <c r="G174" s="17"/>
      <c r="H174" s="17"/>
      <c r="I174" s="17"/>
      <c r="J174" s="17"/>
      <c r="K174" s="17"/>
      <c r="L174" s="17"/>
      <c r="M174" s="17"/>
      <c r="N174" s="17"/>
      <c r="O174" s="17"/>
    </row>
    <row r="175" spans="4:15" x14ac:dyDescent="0.25">
      <c r="D175" s="17"/>
      <c r="E175" s="17"/>
      <c r="F175" s="17"/>
      <c r="G175" s="17"/>
      <c r="H175" s="17"/>
      <c r="I175" s="17"/>
      <c r="J175" s="17"/>
      <c r="K175" s="17"/>
      <c r="L175" s="17"/>
      <c r="M175" s="17"/>
      <c r="N175" s="17"/>
      <c r="O175" s="17"/>
    </row>
    <row r="176" spans="4:15" x14ac:dyDescent="0.25">
      <c r="D176" s="17"/>
      <c r="E176" s="17"/>
      <c r="F176" s="17"/>
      <c r="G176" s="17"/>
      <c r="H176" s="17"/>
      <c r="I176" s="17"/>
      <c r="J176" s="17"/>
      <c r="K176" s="17"/>
      <c r="L176" s="17"/>
      <c r="M176" s="17"/>
      <c r="N176" s="17"/>
      <c r="O176" s="17"/>
    </row>
    <row r="177" spans="4:15" x14ac:dyDescent="0.25">
      <c r="D177" s="17"/>
      <c r="E177" s="17"/>
      <c r="F177" s="17"/>
      <c r="G177" s="17"/>
      <c r="H177" s="17"/>
      <c r="I177" s="17"/>
      <c r="J177" s="17"/>
      <c r="K177" s="17"/>
      <c r="L177" s="17"/>
      <c r="M177" s="17"/>
      <c r="N177" s="17"/>
      <c r="O177" s="17"/>
    </row>
    <row r="178" spans="4:15" x14ac:dyDescent="0.25">
      <c r="D178" s="17"/>
      <c r="E178" s="17"/>
      <c r="F178" s="17"/>
      <c r="G178" s="17"/>
      <c r="H178" s="17"/>
      <c r="I178" s="17"/>
      <c r="J178" s="17"/>
      <c r="K178" s="17"/>
      <c r="L178" s="17"/>
      <c r="M178" s="17"/>
      <c r="N178" s="17"/>
      <c r="O178" s="17"/>
    </row>
    <row r="179" spans="4:15" x14ac:dyDescent="0.25">
      <c r="D179" s="17"/>
      <c r="E179" s="17"/>
      <c r="F179" s="17"/>
      <c r="G179" s="17"/>
      <c r="H179" s="17"/>
      <c r="I179" s="17"/>
      <c r="J179" s="17"/>
      <c r="K179" s="17"/>
      <c r="L179" s="17"/>
      <c r="M179" s="17"/>
      <c r="N179" s="17"/>
      <c r="O179" s="17"/>
    </row>
    <row r="180" spans="4:15" x14ac:dyDescent="0.25">
      <c r="D180" s="17"/>
      <c r="E180" s="17"/>
      <c r="F180" s="17"/>
      <c r="G180" s="17"/>
      <c r="H180" s="17"/>
      <c r="I180" s="17"/>
      <c r="J180" s="17"/>
      <c r="K180" s="17"/>
      <c r="L180" s="17"/>
      <c r="M180" s="17"/>
      <c r="N180" s="17"/>
      <c r="O180" s="17"/>
    </row>
    <row r="181" spans="4:15" x14ac:dyDescent="0.25">
      <c r="D181" s="17"/>
      <c r="E181" s="17"/>
      <c r="F181" s="17"/>
      <c r="G181" s="17"/>
      <c r="H181" s="17"/>
      <c r="I181" s="17"/>
      <c r="J181" s="17"/>
      <c r="K181" s="17"/>
      <c r="L181" s="17"/>
      <c r="M181" s="17"/>
      <c r="N181" s="17"/>
      <c r="O181" s="17"/>
    </row>
    <row r="182" spans="4:15" x14ac:dyDescent="0.25">
      <c r="D182" s="17"/>
      <c r="E182" s="17"/>
      <c r="F182" s="17"/>
      <c r="G182" s="17"/>
      <c r="H182" s="17"/>
      <c r="I182" s="17"/>
      <c r="J182" s="17"/>
      <c r="K182" s="17"/>
      <c r="L182" s="17"/>
      <c r="M182" s="17"/>
      <c r="N182" s="17"/>
      <c r="O182" s="17"/>
    </row>
    <row r="183" spans="4:15" x14ac:dyDescent="0.25">
      <c r="D183" s="17"/>
      <c r="E183" s="17"/>
      <c r="F183" s="17"/>
      <c r="G183" s="17"/>
      <c r="H183" s="17"/>
      <c r="I183" s="17"/>
      <c r="J183" s="17"/>
      <c r="K183" s="17"/>
      <c r="L183" s="17"/>
      <c r="M183" s="17"/>
      <c r="N183" s="17"/>
      <c r="O183" s="17"/>
    </row>
    <row r="184" spans="4:15" x14ac:dyDescent="0.25">
      <c r="D184" s="17"/>
      <c r="E184" s="17"/>
      <c r="F184" s="17"/>
      <c r="G184" s="17"/>
      <c r="H184" s="17"/>
      <c r="I184" s="17"/>
      <c r="J184" s="17"/>
      <c r="K184" s="17"/>
      <c r="L184" s="17"/>
      <c r="M184" s="17"/>
      <c r="N184" s="17"/>
      <c r="O184" s="17"/>
    </row>
    <row r="185" spans="4:15" x14ac:dyDescent="0.25">
      <c r="D185" s="17"/>
      <c r="E185" s="17"/>
      <c r="F185" s="17"/>
      <c r="G185" s="17"/>
      <c r="H185" s="17"/>
      <c r="I185" s="17"/>
      <c r="J185" s="17"/>
      <c r="K185" s="17"/>
      <c r="L185" s="17"/>
      <c r="M185" s="17"/>
      <c r="N185" s="17"/>
      <c r="O185" s="17"/>
    </row>
    <row r="186" spans="4:15" x14ac:dyDescent="0.25">
      <c r="D186" s="17"/>
      <c r="E186" s="17"/>
      <c r="F186" s="17"/>
      <c r="G186" s="17"/>
      <c r="H186" s="17"/>
      <c r="I186" s="17"/>
      <c r="J186" s="17"/>
      <c r="K186" s="17"/>
      <c r="L186" s="17"/>
      <c r="M186" s="17"/>
      <c r="N186" s="17"/>
      <c r="O186" s="17"/>
    </row>
    <row r="187" spans="4:15" x14ac:dyDescent="0.25">
      <c r="D187" s="17"/>
      <c r="E187" s="17"/>
      <c r="F187" s="17"/>
      <c r="G187" s="17"/>
      <c r="H187" s="17"/>
      <c r="I187" s="17"/>
      <c r="J187" s="17"/>
      <c r="K187" s="17"/>
      <c r="L187" s="17"/>
      <c r="M187" s="17"/>
      <c r="N187" s="17"/>
      <c r="O187" s="17"/>
    </row>
  </sheetData>
  <mergeCells count="1115">
    <mergeCell ref="P2:P4"/>
    <mergeCell ref="C2:C4"/>
    <mergeCell ref="B2:B4"/>
    <mergeCell ref="A2:A4"/>
    <mergeCell ref="L3:M4"/>
    <mergeCell ref="N3:O4"/>
    <mergeCell ref="N186:O186"/>
    <mergeCell ref="N187:O187"/>
    <mergeCell ref="A1:B1"/>
    <mergeCell ref="N180:O180"/>
    <mergeCell ref="N181:O181"/>
    <mergeCell ref="N182:O182"/>
    <mergeCell ref="N183:O183"/>
    <mergeCell ref="N184:O184"/>
    <mergeCell ref="N185:O185"/>
    <mergeCell ref="N174:O174"/>
    <mergeCell ref="N175:O175"/>
    <mergeCell ref="N176:O176"/>
    <mergeCell ref="N177:O177"/>
    <mergeCell ref="N178:O178"/>
    <mergeCell ref="N179:O179"/>
    <mergeCell ref="N168:O168"/>
    <mergeCell ref="N169:O169"/>
    <mergeCell ref="N170:O170"/>
    <mergeCell ref="N171:O171"/>
    <mergeCell ref="N172:O172"/>
    <mergeCell ref="N173:O173"/>
    <mergeCell ref="N162:O162"/>
    <mergeCell ref="N163:O163"/>
    <mergeCell ref="N164:O164"/>
    <mergeCell ref="N165:O165"/>
    <mergeCell ref="N166:O166"/>
    <mergeCell ref="N167:O167"/>
    <mergeCell ref="N156:O156"/>
    <mergeCell ref="N157:O157"/>
    <mergeCell ref="N158:O158"/>
    <mergeCell ref="N159:O159"/>
    <mergeCell ref="N160:O160"/>
    <mergeCell ref="N161:O161"/>
    <mergeCell ref="N150:O150"/>
    <mergeCell ref="N151:O151"/>
    <mergeCell ref="N152:O152"/>
    <mergeCell ref="N153:O153"/>
    <mergeCell ref="N154:O154"/>
    <mergeCell ref="N155:O155"/>
    <mergeCell ref="N144:O144"/>
    <mergeCell ref="N145:O145"/>
    <mergeCell ref="N146:O146"/>
    <mergeCell ref="N147:O147"/>
    <mergeCell ref="N148:O148"/>
    <mergeCell ref="N149:O149"/>
    <mergeCell ref="N138:O138"/>
    <mergeCell ref="N139:O139"/>
    <mergeCell ref="N140:O140"/>
    <mergeCell ref="N141:O141"/>
    <mergeCell ref="N142:O142"/>
    <mergeCell ref="N143:O143"/>
    <mergeCell ref="N132:O132"/>
    <mergeCell ref="N133:O133"/>
    <mergeCell ref="N134:O134"/>
    <mergeCell ref="N135:O135"/>
    <mergeCell ref="N136:O136"/>
    <mergeCell ref="N137:O137"/>
    <mergeCell ref="N126:O126"/>
    <mergeCell ref="N127:O127"/>
    <mergeCell ref="N128:O128"/>
    <mergeCell ref="N129:O129"/>
    <mergeCell ref="N130:O130"/>
    <mergeCell ref="N131:O131"/>
    <mergeCell ref="N120:O120"/>
    <mergeCell ref="N121:O121"/>
    <mergeCell ref="N122:O122"/>
    <mergeCell ref="N123:O123"/>
    <mergeCell ref="N124:O124"/>
    <mergeCell ref="N125:O125"/>
    <mergeCell ref="N114:O114"/>
    <mergeCell ref="N115:O115"/>
    <mergeCell ref="N116:O116"/>
    <mergeCell ref="N117:O117"/>
    <mergeCell ref="N118:O118"/>
    <mergeCell ref="N119:O119"/>
    <mergeCell ref="N108:O108"/>
    <mergeCell ref="N109:O109"/>
    <mergeCell ref="N110:O110"/>
    <mergeCell ref="N111:O111"/>
    <mergeCell ref="N112:O112"/>
    <mergeCell ref="N113:O113"/>
    <mergeCell ref="N102:O102"/>
    <mergeCell ref="N103:O103"/>
    <mergeCell ref="N104:O104"/>
    <mergeCell ref="N105:O105"/>
    <mergeCell ref="N106:O106"/>
    <mergeCell ref="N107:O107"/>
    <mergeCell ref="N96:O96"/>
    <mergeCell ref="N97:O97"/>
    <mergeCell ref="N98:O98"/>
    <mergeCell ref="N99:O99"/>
    <mergeCell ref="N100:O100"/>
    <mergeCell ref="N101:O101"/>
    <mergeCell ref="N90:O90"/>
    <mergeCell ref="N91:O91"/>
    <mergeCell ref="N92:O92"/>
    <mergeCell ref="N93:O93"/>
    <mergeCell ref="N94:O94"/>
    <mergeCell ref="N95:O95"/>
    <mergeCell ref="N84:O84"/>
    <mergeCell ref="N85:O85"/>
    <mergeCell ref="N86:O86"/>
    <mergeCell ref="N87:O87"/>
    <mergeCell ref="N88:O88"/>
    <mergeCell ref="N89:O89"/>
    <mergeCell ref="N78:O78"/>
    <mergeCell ref="N79:O79"/>
    <mergeCell ref="N80:O80"/>
    <mergeCell ref="N81:O81"/>
    <mergeCell ref="N82:O82"/>
    <mergeCell ref="N83:O83"/>
    <mergeCell ref="N72:O72"/>
    <mergeCell ref="N73:O73"/>
    <mergeCell ref="N74:O74"/>
    <mergeCell ref="N75:O75"/>
    <mergeCell ref="N76:O76"/>
    <mergeCell ref="N77:O77"/>
    <mergeCell ref="N66:O66"/>
    <mergeCell ref="N67:O67"/>
    <mergeCell ref="N68:O68"/>
    <mergeCell ref="N69:O69"/>
    <mergeCell ref="N70:O70"/>
    <mergeCell ref="N71:O71"/>
    <mergeCell ref="N60:O60"/>
    <mergeCell ref="N61:O61"/>
    <mergeCell ref="N62:O62"/>
    <mergeCell ref="N63:O63"/>
    <mergeCell ref="N64:O64"/>
    <mergeCell ref="N65:O65"/>
    <mergeCell ref="N54:O54"/>
    <mergeCell ref="N55:O55"/>
    <mergeCell ref="N56:O56"/>
    <mergeCell ref="N57:O57"/>
    <mergeCell ref="N58:O58"/>
    <mergeCell ref="N59:O59"/>
    <mergeCell ref="N48:O48"/>
    <mergeCell ref="N49:O49"/>
    <mergeCell ref="N50:O50"/>
    <mergeCell ref="N51:O51"/>
    <mergeCell ref="N52:O52"/>
    <mergeCell ref="N53:O53"/>
    <mergeCell ref="N42:O42"/>
    <mergeCell ref="N43:O43"/>
    <mergeCell ref="N44:O44"/>
    <mergeCell ref="N45:O45"/>
    <mergeCell ref="N46:O46"/>
    <mergeCell ref="N47:O47"/>
    <mergeCell ref="N36:O36"/>
    <mergeCell ref="N37:O37"/>
    <mergeCell ref="N38:O38"/>
    <mergeCell ref="N39:O39"/>
    <mergeCell ref="N40:O40"/>
    <mergeCell ref="N41:O41"/>
    <mergeCell ref="N30:O30"/>
    <mergeCell ref="N31:O31"/>
    <mergeCell ref="N32:O32"/>
    <mergeCell ref="N33:O33"/>
    <mergeCell ref="N34:O34"/>
    <mergeCell ref="N35:O35"/>
    <mergeCell ref="N24:O24"/>
    <mergeCell ref="N25:O25"/>
    <mergeCell ref="N26:O26"/>
    <mergeCell ref="N27:O27"/>
    <mergeCell ref="N28:O28"/>
    <mergeCell ref="N29:O29"/>
    <mergeCell ref="N18:O18"/>
    <mergeCell ref="N19:O19"/>
    <mergeCell ref="N20:O20"/>
    <mergeCell ref="N21:O21"/>
    <mergeCell ref="N22:O22"/>
    <mergeCell ref="N23:O23"/>
    <mergeCell ref="N12:O12"/>
    <mergeCell ref="N13:O13"/>
    <mergeCell ref="N14:O14"/>
    <mergeCell ref="N15:O15"/>
    <mergeCell ref="N16:O16"/>
    <mergeCell ref="N17:O17"/>
    <mergeCell ref="L185:M185"/>
    <mergeCell ref="L186:M186"/>
    <mergeCell ref="L187:M187"/>
    <mergeCell ref="N5:O5"/>
    <mergeCell ref="N6:O6"/>
    <mergeCell ref="N7:O7"/>
    <mergeCell ref="N8:O8"/>
    <mergeCell ref="N9:O9"/>
    <mergeCell ref="N10:O10"/>
    <mergeCell ref="N11:O11"/>
    <mergeCell ref="L179:M179"/>
    <mergeCell ref="L180:M180"/>
    <mergeCell ref="L181:M181"/>
    <mergeCell ref="L182:M182"/>
    <mergeCell ref="L183:M183"/>
    <mergeCell ref="L184:M184"/>
    <mergeCell ref="L173:M173"/>
    <mergeCell ref="L174:M174"/>
    <mergeCell ref="L175:M175"/>
    <mergeCell ref="L176:M176"/>
    <mergeCell ref="L177:M177"/>
    <mergeCell ref="L178:M178"/>
    <mergeCell ref="L167:M167"/>
    <mergeCell ref="L168:M168"/>
    <mergeCell ref="L169:M169"/>
    <mergeCell ref="L170:M170"/>
    <mergeCell ref="L171:M171"/>
    <mergeCell ref="L172:M172"/>
    <mergeCell ref="L161:M161"/>
    <mergeCell ref="L162:M162"/>
    <mergeCell ref="L163:M163"/>
    <mergeCell ref="L164:M164"/>
    <mergeCell ref="L165:M165"/>
    <mergeCell ref="L166:M166"/>
    <mergeCell ref="L155:M155"/>
    <mergeCell ref="L156:M156"/>
    <mergeCell ref="L157:M157"/>
    <mergeCell ref="L158:M158"/>
    <mergeCell ref="L159:M159"/>
    <mergeCell ref="L160:M160"/>
    <mergeCell ref="L149:M149"/>
    <mergeCell ref="L150:M150"/>
    <mergeCell ref="L151:M151"/>
    <mergeCell ref="L152:M152"/>
    <mergeCell ref="L153:M153"/>
    <mergeCell ref="L154:M154"/>
    <mergeCell ref="L143:M143"/>
    <mergeCell ref="L144:M144"/>
    <mergeCell ref="L145:M145"/>
    <mergeCell ref="L146:M146"/>
    <mergeCell ref="L147:M147"/>
    <mergeCell ref="L148:M148"/>
    <mergeCell ref="L137:M137"/>
    <mergeCell ref="L138:M138"/>
    <mergeCell ref="L139:M139"/>
    <mergeCell ref="L140:M140"/>
    <mergeCell ref="L141:M141"/>
    <mergeCell ref="L142:M142"/>
    <mergeCell ref="L131:M131"/>
    <mergeCell ref="L132:M132"/>
    <mergeCell ref="L133:M133"/>
    <mergeCell ref="L134:M134"/>
    <mergeCell ref="L135:M135"/>
    <mergeCell ref="L136:M136"/>
    <mergeCell ref="L125:M125"/>
    <mergeCell ref="L126:M126"/>
    <mergeCell ref="L127:M127"/>
    <mergeCell ref="L128:M128"/>
    <mergeCell ref="L129:M129"/>
    <mergeCell ref="L130:M130"/>
    <mergeCell ref="L119:M119"/>
    <mergeCell ref="L120:M120"/>
    <mergeCell ref="L121:M121"/>
    <mergeCell ref="L122:M122"/>
    <mergeCell ref="L123:M123"/>
    <mergeCell ref="L124:M124"/>
    <mergeCell ref="L113:M113"/>
    <mergeCell ref="L114:M114"/>
    <mergeCell ref="L115:M115"/>
    <mergeCell ref="L116:M116"/>
    <mergeCell ref="L117:M117"/>
    <mergeCell ref="L118:M118"/>
    <mergeCell ref="L107:M107"/>
    <mergeCell ref="L108:M108"/>
    <mergeCell ref="L109:M109"/>
    <mergeCell ref="L110:M110"/>
    <mergeCell ref="L111:M111"/>
    <mergeCell ref="L112:M112"/>
    <mergeCell ref="L101:M101"/>
    <mergeCell ref="L102:M102"/>
    <mergeCell ref="L103:M103"/>
    <mergeCell ref="L104:M104"/>
    <mergeCell ref="L105:M105"/>
    <mergeCell ref="L106:M106"/>
    <mergeCell ref="L95:M95"/>
    <mergeCell ref="L96:M96"/>
    <mergeCell ref="L97:M97"/>
    <mergeCell ref="L98:M98"/>
    <mergeCell ref="L99:M99"/>
    <mergeCell ref="L100:M100"/>
    <mergeCell ref="L89:M89"/>
    <mergeCell ref="L90:M90"/>
    <mergeCell ref="L91:M91"/>
    <mergeCell ref="L92:M92"/>
    <mergeCell ref="L93:M93"/>
    <mergeCell ref="L94:M94"/>
    <mergeCell ref="L83:M83"/>
    <mergeCell ref="L84:M84"/>
    <mergeCell ref="L85:M85"/>
    <mergeCell ref="L86:M86"/>
    <mergeCell ref="L87:M87"/>
    <mergeCell ref="L88:M88"/>
    <mergeCell ref="L77:M77"/>
    <mergeCell ref="L78:M78"/>
    <mergeCell ref="L79:M79"/>
    <mergeCell ref="L80:M80"/>
    <mergeCell ref="L81:M81"/>
    <mergeCell ref="L82:M82"/>
    <mergeCell ref="L71:M71"/>
    <mergeCell ref="L72:M72"/>
    <mergeCell ref="L73:M73"/>
    <mergeCell ref="L74:M74"/>
    <mergeCell ref="L75:M75"/>
    <mergeCell ref="L76:M76"/>
    <mergeCell ref="L65:M65"/>
    <mergeCell ref="L66:M66"/>
    <mergeCell ref="L67:M67"/>
    <mergeCell ref="L68:M68"/>
    <mergeCell ref="L69:M69"/>
    <mergeCell ref="L70:M70"/>
    <mergeCell ref="L59:M59"/>
    <mergeCell ref="L60:M60"/>
    <mergeCell ref="L61:M61"/>
    <mergeCell ref="L62:M62"/>
    <mergeCell ref="L63:M63"/>
    <mergeCell ref="L64:M64"/>
    <mergeCell ref="L53:M53"/>
    <mergeCell ref="L54:M54"/>
    <mergeCell ref="L55:M55"/>
    <mergeCell ref="L56:M56"/>
    <mergeCell ref="L57:M57"/>
    <mergeCell ref="L58:M58"/>
    <mergeCell ref="L47:M47"/>
    <mergeCell ref="L48:M48"/>
    <mergeCell ref="L49:M49"/>
    <mergeCell ref="L50:M50"/>
    <mergeCell ref="L51:M51"/>
    <mergeCell ref="L52:M52"/>
    <mergeCell ref="L41:M41"/>
    <mergeCell ref="L42:M42"/>
    <mergeCell ref="L43:M43"/>
    <mergeCell ref="L44:M44"/>
    <mergeCell ref="L45:M45"/>
    <mergeCell ref="L46:M46"/>
    <mergeCell ref="L35:M35"/>
    <mergeCell ref="L36:M36"/>
    <mergeCell ref="L37:M37"/>
    <mergeCell ref="L38:M38"/>
    <mergeCell ref="L39:M39"/>
    <mergeCell ref="L40:M40"/>
    <mergeCell ref="L29:M29"/>
    <mergeCell ref="L30:M30"/>
    <mergeCell ref="L31:M31"/>
    <mergeCell ref="L32:M32"/>
    <mergeCell ref="L33:M33"/>
    <mergeCell ref="L34:M34"/>
    <mergeCell ref="L23:M23"/>
    <mergeCell ref="L24:M24"/>
    <mergeCell ref="L25:M25"/>
    <mergeCell ref="L26:M26"/>
    <mergeCell ref="L27:M27"/>
    <mergeCell ref="L28:M28"/>
    <mergeCell ref="L17:M17"/>
    <mergeCell ref="L18:M18"/>
    <mergeCell ref="L19:M19"/>
    <mergeCell ref="L20:M20"/>
    <mergeCell ref="L21:M21"/>
    <mergeCell ref="L22:M22"/>
    <mergeCell ref="L11:M11"/>
    <mergeCell ref="L12:M12"/>
    <mergeCell ref="L13:M13"/>
    <mergeCell ref="L14:M14"/>
    <mergeCell ref="L15:M15"/>
    <mergeCell ref="L16:M16"/>
    <mergeCell ref="L5:M5"/>
    <mergeCell ref="L6:M6"/>
    <mergeCell ref="L7:M7"/>
    <mergeCell ref="L8:M8"/>
    <mergeCell ref="L9:M9"/>
    <mergeCell ref="L10:M10"/>
    <mergeCell ref="J182:K182"/>
    <mergeCell ref="J183:K183"/>
    <mergeCell ref="J184:K184"/>
    <mergeCell ref="J185:K185"/>
    <mergeCell ref="J186:K186"/>
    <mergeCell ref="J187:K187"/>
    <mergeCell ref="J176:K176"/>
    <mergeCell ref="J177:K177"/>
    <mergeCell ref="J178:K178"/>
    <mergeCell ref="J179:K179"/>
    <mergeCell ref="J180:K180"/>
    <mergeCell ref="J181:K181"/>
    <mergeCell ref="J170:K170"/>
    <mergeCell ref="J171:K171"/>
    <mergeCell ref="J172:K172"/>
    <mergeCell ref="J173:K173"/>
    <mergeCell ref="J174:K174"/>
    <mergeCell ref="J175:K175"/>
    <mergeCell ref="J164:K164"/>
    <mergeCell ref="J165:K165"/>
    <mergeCell ref="J166:K166"/>
    <mergeCell ref="J167:K167"/>
    <mergeCell ref="J168:K168"/>
    <mergeCell ref="J169:K169"/>
    <mergeCell ref="J158:K158"/>
    <mergeCell ref="J159:K159"/>
    <mergeCell ref="J160:K160"/>
    <mergeCell ref="J161:K161"/>
    <mergeCell ref="J162:K162"/>
    <mergeCell ref="J163:K163"/>
    <mergeCell ref="J152:K152"/>
    <mergeCell ref="J153:K153"/>
    <mergeCell ref="J154:K154"/>
    <mergeCell ref="J155:K155"/>
    <mergeCell ref="J156:K156"/>
    <mergeCell ref="J157:K157"/>
    <mergeCell ref="J146:K146"/>
    <mergeCell ref="J147:K147"/>
    <mergeCell ref="J148:K148"/>
    <mergeCell ref="J149:K149"/>
    <mergeCell ref="J150:K150"/>
    <mergeCell ref="J151:K151"/>
    <mergeCell ref="J140:K140"/>
    <mergeCell ref="J141:K141"/>
    <mergeCell ref="J142:K142"/>
    <mergeCell ref="J143:K143"/>
    <mergeCell ref="J144:K144"/>
    <mergeCell ref="J145:K145"/>
    <mergeCell ref="J134:K134"/>
    <mergeCell ref="J135:K135"/>
    <mergeCell ref="J136:K136"/>
    <mergeCell ref="J137:K137"/>
    <mergeCell ref="J138:K138"/>
    <mergeCell ref="J139:K139"/>
    <mergeCell ref="J128:K128"/>
    <mergeCell ref="J129:K129"/>
    <mergeCell ref="J130:K130"/>
    <mergeCell ref="J131:K131"/>
    <mergeCell ref="J132:K132"/>
    <mergeCell ref="J133:K133"/>
    <mergeCell ref="J122:K122"/>
    <mergeCell ref="J123:K123"/>
    <mergeCell ref="J124:K124"/>
    <mergeCell ref="J125:K125"/>
    <mergeCell ref="J126:K126"/>
    <mergeCell ref="J127:K127"/>
    <mergeCell ref="J116:K116"/>
    <mergeCell ref="J117:K117"/>
    <mergeCell ref="J118:K118"/>
    <mergeCell ref="J119:K119"/>
    <mergeCell ref="J120:K120"/>
    <mergeCell ref="J121:K121"/>
    <mergeCell ref="J110:K110"/>
    <mergeCell ref="J111:K111"/>
    <mergeCell ref="J112:K112"/>
    <mergeCell ref="J113:K113"/>
    <mergeCell ref="J114:K114"/>
    <mergeCell ref="J115:K115"/>
    <mergeCell ref="J104:K104"/>
    <mergeCell ref="J105:K105"/>
    <mergeCell ref="J106:K106"/>
    <mergeCell ref="J107:K107"/>
    <mergeCell ref="J108:K108"/>
    <mergeCell ref="J109:K109"/>
    <mergeCell ref="J98:K98"/>
    <mergeCell ref="J99:K99"/>
    <mergeCell ref="J100:K100"/>
    <mergeCell ref="J101:K101"/>
    <mergeCell ref="J102:K102"/>
    <mergeCell ref="J103:K103"/>
    <mergeCell ref="J92:K92"/>
    <mergeCell ref="J93:K93"/>
    <mergeCell ref="J94:K94"/>
    <mergeCell ref="J95:K95"/>
    <mergeCell ref="J96:K96"/>
    <mergeCell ref="J97:K97"/>
    <mergeCell ref="J86:K86"/>
    <mergeCell ref="J87:K87"/>
    <mergeCell ref="J88:K88"/>
    <mergeCell ref="J89:K89"/>
    <mergeCell ref="J90:K90"/>
    <mergeCell ref="J91:K91"/>
    <mergeCell ref="J80:K80"/>
    <mergeCell ref="J81:K81"/>
    <mergeCell ref="J82:K82"/>
    <mergeCell ref="J83:K83"/>
    <mergeCell ref="J84:K84"/>
    <mergeCell ref="J85:K85"/>
    <mergeCell ref="J74:K74"/>
    <mergeCell ref="J75:K75"/>
    <mergeCell ref="J76:K76"/>
    <mergeCell ref="J77:K77"/>
    <mergeCell ref="J78:K78"/>
    <mergeCell ref="J79:K79"/>
    <mergeCell ref="J68:K68"/>
    <mergeCell ref="J69:K69"/>
    <mergeCell ref="J70:K70"/>
    <mergeCell ref="J71:K71"/>
    <mergeCell ref="J72:K72"/>
    <mergeCell ref="J73:K73"/>
    <mergeCell ref="J62:K62"/>
    <mergeCell ref="J63:K63"/>
    <mergeCell ref="J64:K64"/>
    <mergeCell ref="J65:K65"/>
    <mergeCell ref="J66:K66"/>
    <mergeCell ref="J67:K67"/>
    <mergeCell ref="J56:K56"/>
    <mergeCell ref="J57:K57"/>
    <mergeCell ref="J58:K58"/>
    <mergeCell ref="J59:K59"/>
    <mergeCell ref="J60:K60"/>
    <mergeCell ref="J61:K61"/>
    <mergeCell ref="J50:K50"/>
    <mergeCell ref="J51:K51"/>
    <mergeCell ref="J52:K52"/>
    <mergeCell ref="J53:K53"/>
    <mergeCell ref="J54:K54"/>
    <mergeCell ref="J55:K55"/>
    <mergeCell ref="J44:K44"/>
    <mergeCell ref="J45:K45"/>
    <mergeCell ref="J46:K46"/>
    <mergeCell ref="J47:K47"/>
    <mergeCell ref="J48:K48"/>
    <mergeCell ref="J49:K49"/>
    <mergeCell ref="J38:K38"/>
    <mergeCell ref="J39:K39"/>
    <mergeCell ref="J40:K40"/>
    <mergeCell ref="J41:K41"/>
    <mergeCell ref="J42:K42"/>
    <mergeCell ref="J43:K43"/>
    <mergeCell ref="J32:K32"/>
    <mergeCell ref="J33:K33"/>
    <mergeCell ref="J34:K34"/>
    <mergeCell ref="J35:K35"/>
    <mergeCell ref="J36:K36"/>
    <mergeCell ref="J37:K37"/>
    <mergeCell ref="J26:K26"/>
    <mergeCell ref="J27:K27"/>
    <mergeCell ref="J28:K28"/>
    <mergeCell ref="J29:K29"/>
    <mergeCell ref="J30:K30"/>
    <mergeCell ref="J31:K31"/>
    <mergeCell ref="J20:K20"/>
    <mergeCell ref="J21:K21"/>
    <mergeCell ref="J22:K22"/>
    <mergeCell ref="J23:K23"/>
    <mergeCell ref="J24:K24"/>
    <mergeCell ref="J25:K25"/>
    <mergeCell ref="J14:K14"/>
    <mergeCell ref="J15:K15"/>
    <mergeCell ref="J16:K16"/>
    <mergeCell ref="J17:K17"/>
    <mergeCell ref="J18:K18"/>
    <mergeCell ref="J19:K19"/>
    <mergeCell ref="H187:I187"/>
    <mergeCell ref="J5:K5"/>
    <mergeCell ref="J6:K6"/>
    <mergeCell ref="J7:K7"/>
    <mergeCell ref="J8:K8"/>
    <mergeCell ref="J9:K9"/>
    <mergeCell ref="J10:K10"/>
    <mergeCell ref="J11:K11"/>
    <mergeCell ref="J12:K12"/>
    <mergeCell ref="J13:K13"/>
    <mergeCell ref="H181:I181"/>
    <mergeCell ref="H182:I182"/>
    <mergeCell ref="H183:I183"/>
    <mergeCell ref="H184:I184"/>
    <mergeCell ref="H185:I185"/>
    <mergeCell ref="H186:I186"/>
    <mergeCell ref="H175:I175"/>
    <mergeCell ref="H176:I176"/>
    <mergeCell ref="H177:I177"/>
    <mergeCell ref="H178:I178"/>
    <mergeCell ref="H179:I179"/>
    <mergeCell ref="H180:I180"/>
    <mergeCell ref="H169:I169"/>
    <mergeCell ref="H170:I170"/>
    <mergeCell ref="H171:I171"/>
    <mergeCell ref="H172:I172"/>
    <mergeCell ref="H173:I173"/>
    <mergeCell ref="H174:I174"/>
    <mergeCell ref="H163:I163"/>
    <mergeCell ref="H164:I164"/>
    <mergeCell ref="H165:I165"/>
    <mergeCell ref="H166:I166"/>
    <mergeCell ref="H167:I167"/>
    <mergeCell ref="H168:I168"/>
    <mergeCell ref="H157:I157"/>
    <mergeCell ref="H158:I158"/>
    <mergeCell ref="H159:I159"/>
    <mergeCell ref="H160:I160"/>
    <mergeCell ref="H161:I161"/>
    <mergeCell ref="H162:I162"/>
    <mergeCell ref="H151:I151"/>
    <mergeCell ref="H152:I152"/>
    <mergeCell ref="H153:I153"/>
    <mergeCell ref="H154:I154"/>
    <mergeCell ref="H155:I155"/>
    <mergeCell ref="H156:I156"/>
    <mergeCell ref="H145:I145"/>
    <mergeCell ref="H146:I146"/>
    <mergeCell ref="H147:I147"/>
    <mergeCell ref="H148:I148"/>
    <mergeCell ref="H149:I149"/>
    <mergeCell ref="H150:I150"/>
    <mergeCell ref="H139:I139"/>
    <mergeCell ref="H140:I140"/>
    <mergeCell ref="H141:I141"/>
    <mergeCell ref="H142:I142"/>
    <mergeCell ref="H143:I143"/>
    <mergeCell ref="H144:I144"/>
    <mergeCell ref="H133:I133"/>
    <mergeCell ref="H134:I134"/>
    <mergeCell ref="H135:I135"/>
    <mergeCell ref="H136:I136"/>
    <mergeCell ref="H137:I137"/>
    <mergeCell ref="H138:I138"/>
    <mergeCell ref="H127:I127"/>
    <mergeCell ref="H128:I128"/>
    <mergeCell ref="H129:I129"/>
    <mergeCell ref="H130:I130"/>
    <mergeCell ref="H131:I131"/>
    <mergeCell ref="H132:I132"/>
    <mergeCell ref="H121:I121"/>
    <mergeCell ref="H122:I122"/>
    <mergeCell ref="H123:I123"/>
    <mergeCell ref="H124:I124"/>
    <mergeCell ref="H125:I125"/>
    <mergeCell ref="H126:I126"/>
    <mergeCell ref="H115:I115"/>
    <mergeCell ref="H116:I116"/>
    <mergeCell ref="H117:I117"/>
    <mergeCell ref="H118:I118"/>
    <mergeCell ref="H119:I119"/>
    <mergeCell ref="H120:I120"/>
    <mergeCell ref="H109:I109"/>
    <mergeCell ref="H110:I110"/>
    <mergeCell ref="H111:I111"/>
    <mergeCell ref="H112:I112"/>
    <mergeCell ref="H113:I113"/>
    <mergeCell ref="H114:I114"/>
    <mergeCell ref="H103:I103"/>
    <mergeCell ref="H104:I104"/>
    <mergeCell ref="H105:I105"/>
    <mergeCell ref="H106:I106"/>
    <mergeCell ref="H107:I107"/>
    <mergeCell ref="H108:I108"/>
    <mergeCell ref="H97:I97"/>
    <mergeCell ref="H98:I98"/>
    <mergeCell ref="H99:I99"/>
    <mergeCell ref="H100:I100"/>
    <mergeCell ref="H101:I101"/>
    <mergeCell ref="H102:I102"/>
    <mergeCell ref="H91:I91"/>
    <mergeCell ref="H92:I92"/>
    <mergeCell ref="H93:I93"/>
    <mergeCell ref="H94:I94"/>
    <mergeCell ref="H95:I95"/>
    <mergeCell ref="H96:I96"/>
    <mergeCell ref="H85:I85"/>
    <mergeCell ref="H86:I86"/>
    <mergeCell ref="H87:I87"/>
    <mergeCell ref="H88:I88"/>
    <mergeCell ref="H89:I89"/>
    <mergeCell ref="H90:I90"/>
    <mergeCell ref="H79:I79"/>
    <mergeCell ref="H80:I80"/>
    <mergeCell ref="H81:I81"/>
    <mergeCell ref="H82:I82"/>
    <mergeCell ref="H83:I83"/>
    <mergeCell ref="H84:I84"/>
    <mergeCell ref="H73:I73"/>
    <mergeCell ref="H74:I74"/>
    <mergeCell ref="H75:I75"/>
    <mergeCell ref="H76:I76"/>
    <mergeCell ref="H77:I77"/>
    <mergeCell ref="H78:I78"/>
    <mergeCell ref="H67:I67"/>
    <mergeCell ref="H68:I68"/>
    <mergeCell ref="H69:I69"/>
    <mergeCell ref="H70:I70"/>
    <mergeCell ref="H71:I71"/>
    <mergeCell ref="H72:I72"/>
    <mergeCell ref="H61:I61"/>
    <mergeCell ref="H62:I62"/>
    <mergeCell ref="H63:I63"/>
    <mergeCell ref="H64:I64"/>
    <mergeCell ref="H65:I65"/>
    <mergeCell ref="H66:I66"/>
    <mergeCell ref="H55:I55"/>
    <mergeCell ref="H56:I56"/>
    <mergeCell ref="H57:I57"/>
    <mergeCell ref="H58:I58"/>
    <mergeCell ref="H59:I59"/>
    <mergeCell ref="H60:I60"/>
    <mergeCell ref="H49:I49"/>
    <mergeCell ref="H50:I50"/>
    <mergeCell ref="H51:I51"/>
    <mergeCell ref="H52:I52"/>
    <mergeCell ref="H53:I53"/>
    <mergeCell ref="H54:I54"/>
    <mergeCell ref="H43:I43"/>
    <mergeCell ref="H44:I44"/>
    <mergeCell ref="H45:I45"/>
    <mergeCell ref="H46:I46"/>
    <mergeCell ref="H47:I47"/>
    <mergeCell ref="H48:I48"/>
    <mergeCell ref="H37:I37"/>
    <mergeCell ref="H38:I38"/>
    <mergeCell ref="H39:I39"/>
    <mergeCell ref="H40:I40"/>
    <mergeCell ref="H41:I41"/>
    <mergeCell ref="H42:I42"/>
    <mergeCell ref="H31:I31"/>
    <mergeCell ref="H32:I32"/>
    <mergeCell ref="H33:I33"/>
    <mergeCell ref="H34:I34"/>
    <mergeCell ref="H35:I35"/>
    <mergeCell ref="H36:I36"/>
    <mergeCell ref="H25:I25"/>
    <mergeCell ref="H26:I26"/>
    <mergeCell ref="H27:I27"/>
    <mergeCell ref="H28:I28"/>
    <mergeCell ref="H29:I29"/>
    <mergeCell ref="H30:I30"/>
    <mergeCell ref="H19:I19"/>
    <mergeCell ref="H20:I20"/>
    <mergeCell ref="H21:I21"/>
    <mergeCell ref="H22:I22"/>
    <mergeCell ref="H23:I23"/>
    <mergeCell ref="H24:I24"/>
    <mergeCell ref="H13:I13"/>
    <mergeCell ref="H14:I14"/>
    <mergeCell ref="H15:I15"/>
    <mergeCell ref="H16:I16"/>
    <mergeCell ref="H17:I17"/>
    <mergeCell ref="H18:I18"/>
    <mergeCell ref="F186:G186"/>
    <mergeCell ref="F187:G187"/>
    <mergeCell ref="H5:I5"/>
    <mergeCell ref="H6:I6"/>
    <mergeCell ref="H7:I7"/>
    <mergeCell ref="H8:I8"/>
    <mergeCell ref="H9:I9"/>
    <mergeCell ref="H10:I10"/>
    <mergeCell ref="H11:I11"/>
    <mergeCell ref="H12:I12"/>
    <mergeCell ref="F180:G180"/>
    <mergeCell ref="F181:G181"/>
    <mergeCell ref="F182:G182"/>
    <mergeCell ref="F183:G183"/>
    <mergeCell ref="F184:G184"/>
    <mergeCell ref="F185:G185"/>
    <mergeCell ref="F174:G174"/>
    <mergeCell ref="F175:G175"/>
    <mergeCell ref="F176:G176"/>
    <mergeCell ref="F177:G177"/>
    <mergeCell ref="F178:G178"/>
    <mergeCell ref="F179:G179"/>
    <mergeCell ref="F168:G168"/>
    <mergeCell ref="F169:G169"/>
    <mergeCell ref="F170:G170"/>
    <mergeCell ref="F171:G171"/>
    <mergeCell ref="F172:G172"/>
    <mergeCell ref="F173:G173"/>
    <mergeCell ref="F162:G162"/>
    <mergeCell ref="F163:G163"/>
    <mergeCell ref="F164:G164"/>
    <mergeCell ref="F165:G165"/>
    <mergeCell ref="F166:G166"/>
    <mergeCell ref="F167:G167"/>
    <mergeCell ref="F156:G156"/>
    <mergeCell ref="F157:G157"/>
    <mergeCell ref="F158:G158"/>
    <mergeCell ref="F159:G159"/>
    <mergeCell ref="F160:G160"/>
    <mergeCell ref="F161:G161"/>
    <mergeCell ref="F150:G150"/>
    <mergeCell ref="F151:G151"/>
    <mergeCell ref="F152:G152"/>
    <mergeCell ref="F153:G153"/>
    <mergeCell ref="F154:G154"/>
    <mergeCell ref="F155:G155"/>
    <mergeCell ref="F144:G144"/>
    <mergeCell ref="F145:G145"/>
    <mergeCell ref="F146:G146"/>
    <mergeCell ref="F147:G147"/>
    <mergeCell ref="F148:G148"/>
    <mergeCell ref="F149:G149"/>
    <mergeCell ref="F138:G138"/>
    <mergeCell ref="F139:G139"/>
    <mergeCell ref="F140:G140"/>
    <mergeCell ref="F141:G141"/>
    <mergeCell ref="F142:G142"/>
    <mergeCell ref="F143:G143"/>
    <mergeCell ref="F132:G132"/>
    <mergeCell ref="F133:G133"/>
    <mergeCell ref="F134:G134"/>
    <mergeCell ref="F135:G135"/>
    <mergeCell ref="F136:G136"/>
    <mergeCell ref="F137:G137"/>
    <mergeCell ref="F126:G126"/>
    <mergeCell ref="F127:G127"/>
    <mergeCell ref="F128:G128"/>
    <mergeCell ref="F129:G129"/>
    <mergeCell ref="F130:G130"/>
    <mergeCell ref="F131:G131"/>
    <mergeCell ref="F120:G120"/>
    <mergeCell ref="F121:G121"/>
    <mergeCell ref="F122:G122"/>
    <mergeCell ref="F123:G123"/>
    <mergeCell ref="F124:G124"/>
    <mergeCell ref="F125:G125"/>
    <mergeCell ref="F114:G114"/>
    <mergeCell ref="F115:G115"/>
    <mergeCell ref="F116:G116"/>
    <mergeCell ref="F117:G117"/>
    <mergeCell ref="F118:G118"/>
    <mergeCell ref="F119:G119"/>
    <mergeCell ref="F108:G108"/>
    <mergeCell ref="F109:G109"/>
    <mergeCell ref="F110:G110"/>
    <mergeCell ref="F111:G111"/>
    <mergeCell ref="F112:G112"/>
    <mergeCell ref="F113:G113"/>
    <mergeCell ref="F102:G102"/>
    <mergeCell ref="F103:G103"/>
    <mergeCell ref="F104:G104"/>
    <mergeCell ref="F105:G105"/>
    <mergeCell ref="F106:G106"/>
    <mergeCell ref="F107:G107"/>
    <mergeCell ref="F96:G96"/>
    <mergeCell ref="F97:G97"/>
    <mergeCell ref="F98:G98"/>
    <mergeCell ref="F99:G99"/>
    <mergeCell ref="F100:G100"/>
    <mergeCell ref="F101:G101"/>
    <mergeCell ref="F90:G90"/>
    <mergeCell ref="F91:G91"/>
    <mergeCell ref="F92:G92"/>
    <mergeCell ref="F93:G93"/>
    <mergeCell ref="F94:G94"/>
    <mergeCell ref="F95:G95"/>
    <mergeCell ref="F85:G85"/>
    <mergeCell ref="F86:G86"/>
    <mergeCell ref="F87:G87"/>
    <mergeCell ref="F88:G88"/>
    <mergeCell ref="F89:G89"/>
    <mergeCell ref="F78:G78"/>
    <mergeCell ref="F79:G79"/>
    <mergeCell ref="F80:G80"/>
    <mergeCell ref="F81:G81"/>
    <mergeCell ref="F82:G82"/>
    <mergeCell ref="F83:G83"/>
    <mergeCell ref="F72:G72"/>
    <mergeCell ref="F73:G73"/>
    <mergeCell ref="F74:G74"/>
    <mergeCell ref="F75:G75"/>
    <mergeCell ref="F76:G76"/>
    <mergeCell ref="F77:G77"/>
    <mergeCell ref="F68:G68"/>
    <mergeCell ref="F69:G69"/>
    <mergeCell ref="F70:G70"/>
    <mergeCell ref="F71:G71"/>
    <mergeCell ref="F60:G60"/>
    <mergeCell ref="F61:G61"/>
    <mergeCell ref="F62:G62"/>
    <mergeCell ref="F63:G63"/>
    <mergeCell ref="F64:G64"/>
    <mergeCell ref="F65:G65"/>
    <mergeCell ref="F54:G54"/>
    <mergeCell ref="F55:G55"/>
    <mergeCell ref="F56:G56"/>
    <mergeCell ref="F57:G57"/>
    <mergeCell ref="F58:G58"/>
    <mergeCell ref="F59:G59"/>
    <mergeCell ref="F84:G84"/>
    <mergeCell ref="F51:G51"/>
    <mergeCell ref="F52:G52"/>
    <mergeCell ref="F53:G53"/>
    <mergeCell ref="F42:G42"/>
    <mergeCell ref="F43:G43"/>
    <mergeCell ref="F44:G44"/>
    <mergeCell ref="F45:G45"/>
    <mergeCell ref="F46:G46"/>
    <mergeCell ref="F47:G47"/>
    <mergeCell ref="F36:G36"/>
    <mergeCell ref="F37:G37"/>
    <mergeCell ref="F38:G38"/>
    <mergeCell ref="F39:G39"/>
    <mergeCell ref="F40:G40"/>
    <mergeCell ref="F41:G41"/>
    <mergeCell ref="F66:G66"/>
    <mergeCell ref="F67:G67"/>
    <mergeCell ref="F34:G34"/>
    <mergeCell ref="F35:G35"/>
    <mergeCell ref="F24:G24"/>
    <mergeCell ref="F25:G25"/>
    <mergeCell ref="F26:G26"/>
    <mergeCell ref="F27:G27"/>
    <mergeCell ref="F28:G28"/>
    <mergeCell ref="F29:G29"/>
    <mergeCell ref="F18:G18"/>
    <mergeCell ref="F19:G19"/>
    <mergeCell ref="F20:G20"/>
    <mergeCell ref="F21:G21"/>
    <mergeCell ref="F22:G22"/>
    <mergeCell ref="F23:G23"/>
    <mergeCell ref="F48:G48"/>
    <mergeCell ref="F49:G49"/>
    <mergeCell ref="F50:G50"/>
    <mergeCell ref="F16:G16"/>
    <mergeCell ref="F17:G17"/>
    <mergeCell ref="D185:E185"/>
    <mergeCell ref="D186:E186"/>
    <mergeCell ref="D187:E187"/>
    <mergeCell ref="F5:G5"/>
    <mergeCell ref="F6:G6"/>
    <mergeCell ref="F7:G7"/>
    <mergeCell ref="F8:G8"/>
    <mergeCell ref="F9:G9"/>
    <mergeCell ref="F10:G10"/>
    <mergeCell ref="F11:G11"/>
    <mergeCell ref="D179:E179"/>
    <mergeCell ref="D180:E180"/>
    <mergeCell ref="D181:E181"/>
    <mergeCell ref="D182:E182"/>
    <mergeCell ref="D183:E183"/>
    <mergeCell ref="D184:E184"/>
    <mergeCell ref="D173:E173"/>
    <mergeCell ref="D174:E174"/>
    <mergeCell ref="D175:E175"/>
    <mergeCell ref="D176:E176"/>
    <mergeCell ref="D177:E177"/>
    <mergeCell ref="D178:E178"/>
    <mergeCell ref="D167:E167"/>
    <mergeCell ref="D168:E168"/>
    <mergeCell ref="D169:E169"/>
    <mergeCell ref="D170:E170"/>
    <mergeCell ref="F30:G30"/>
    <mergeCell ref="F31:G31"/>
    <mergeCell ref="F32:G32"/>
    <mergeCell ref="F33:G33"/>
    <mergeCell ref="D171:E171"/>
    <mergeCell ref="D172:E172"/>
    <mergeCell ref="D161:E161"/>
    <mergeCell ref="D162:E162"/>
    <mergeCell ref="D163:E163"/>
    <mergeCell ref="D164:E164"/>
    <mergeCell ref="D165:E165"/>
    <mergeCell ref="D166:E166"/>
    <mergeCell ref="D155:E155"/>
    <mergeCell ref="D156:E156"/>
    <mergeCell ref="D157:E157"/>
    <mergeCell ref="D158:E158"/>
    <mergeCell ref="D159:E159"/>
    <mergeCell ref="D160:E160"/>
    <mergeCell ref="D149:E149"/>
    <mergeCell ref="D150:E150"/>
    <mergeCell ref="D151:E151"/>
    <mergeCell ref="D152:E152"/>
    <mergeCell ref="D153:E153"/>
    <mergeCell ref="D154:E154"/>
    <mergeCell ref="D143:E143"/>
    <mergeCell ref="D144:E144"/>
    <mergeCell ref="D145:E145"/>
    <mergeCell ref="D146:E146"/>
    <mergeCell ref="D147:E147"/>
    <mergeCell ref="D148:E148"/>
    <mergeCell ref="D137:E137"/>
    <mergeCell ref="D138:E138"/>
    <mergeCell ref="D139:E139"/>
    <mergeCell ref="D140:E140"/>
    <mergeCell ref="D141:E141"/>
    <mergeCell ref="D142:E142"/>
    <mergeCell ref="D131:E131"/>
    <mergeCell ref="D132:E132"/>
    <mergeCell ref="D133:E133"/>
    <mergeCell ref="D134:E134"/>
    <mergeCell ref="D135:E135"/>
    <mergeCell ref="D136:E136"/>
    <mergeCell ref="D125:E125"/>
    <mergeCell ref="D126:E126"/>
    <mergeCell ref="D127:E127"/>
    <mergeCell ref="D128:E128"/>
    <mergeCell ref="D129:E129"/>
    <mergeCell ref="D130:E130"/>
    <mergeCell ref="D119:E119"/>
    <mergeCell ref="D120:E120"/>
    <mergeCell ref="D121:E121"/>
    <mergeCell ref="D122:E122"/>
    <mergeCell ref="D123:E123"/>
    <mergeCell ref="D124:E124"/>
    <mergeCell ref="D113:E113"/>
    <mergeCell ref="D114:E114"/>
    <mergeCell ref="D115:E115"/>
    <mergeCell ref="D116:E116"/>
    <mergeCell ref="D117:E117"/>
    <mergeCell ref="D118:E118"/>
    <mergeCell ref="D107:E107"/>
    <mergeCell ref="D108:E108"/>
    <mergeCell ref="D109:E109"/>
    <mergeCell ref="D110:E110"/>
    <mergeCell ref="D111:E111"/>
    <mergeCell ref="D112:E112"/>
    <mergeCell ref="D101:E101"/>
    <mergeCell ref="D102:E102"/>
    <mergeCell ref="D103:E103"/>
    <mergeCell ref="D104:E104"/>
    <mergeCell ref="D105:E105"/>
    <mergeCell ref="D106:E106"/>
    <mergeCell ref="D95:E95"/>
    <mergeCell ref="D96:E96"/>
    <mergeCell ref="D97:E97"/>
    <mergeCell ref="D98:E98"/>
    <mergeCell ref="D99:E99"/>
    <mergeCell ref="D100:E100"/>
    <mergeCell ref="D89:E89"/>
    <mergeCell ref="D90:E90"/>
    <mergeCell ref="D91:E91"/>
    <mergeCell ref="D92:E92"/>
    <mergeCell ref="D93:E93"/>
    <mergeCell ref="D94:E94"/>
    <mergeCell ref="D83:E83"/>
    <mergeCell ref="D84:E84"/>
    <mergeCell ref="D85:E85"/>
    <mergeCell ref="D86:E86"/>
    <mergeCell ref="D87:E87"/>
    <mergeCell ref="D88:E88"/>
    <mergeCell ref="D77:E77"/>
    <mergeCell ref="D78:E78"/>
    <mergeCell ref="D79:E79"/>
    <mergeCell ref="D80:E80"/>
    <mergeCell ref="D81:E81"/>
    <mergeCell ref="D82:E82"/>
    <mergeCell ref="D71:E71"/>
    <mergeCell ref="D72:E72"/>
    <mergeCell ref="D73:E73"/>
    <mergeCell ref="D74:E74"/>
    <mergeCell ref="D75:E75"/>
    <mergeCell ref="D76:E76"/>
    <mergeCell ref="D65:E65"/>
    <mergeCell ref="D66:E66"/>
    <mergeCell ref="D67:E67"/>
    <mergeCell ref="D68:E68"/>
    <mergeCell ref="D69:E69"/>
    <mergeCell ref="D70:E70"/>
    <mergeCell ref="D59:E59"/>
    <mergeCell ref="D60:E60"/>
    <mergeCell ref="D61:E61"/>
    <mergeCell ref="D62:E62"/>
    <mergeCell ref="D63:E63"/>
    <mergeCell ref="D64:E64"/>
    <mergeCell ref="D53:E53"/>
    <mergeCell ref="D54:E54"/>
    <mergeCell ref="D55:E55"/>
    <mergeCell ref="D56:E56"/>
    <mergeCell ref="D57:E57"/>
    <mergeCell ref="D58:E58"/>
    <mergeCell ref="D47:E47"/>
    <mergeCell ref="D48:E48"/>
    <mergeCell ref="D49:E49"/>
    <mergeCell ref="D50:E50"/>
    <mergeCell ref="D51:E51"/>
    <mergeCell ref="D52:E52"/>
    <mergeCell ref="D41:E41"/>
    <mergeCell ref="D42:E42"/>
    <mergeCell ref="D43:E43"/>
    <mergeCell ref="D44:E44"/>
    <mergeCell ref="D45:E45"/>
    <mergeCell ref="D46:E46"/>
    <mergeCell ref="D35:E35"/>
    <mergeCell ref="D36:E36"/>
    <mergeCell ref="D37:E37"/>
    <mergeCell ref="D38:E38"/>
    <mergeCell ref="D39:E39"/>
    <mergeCell ref="D40:E40"/>
    <mergeCell ref="D29:E29"/>
    <mergeCell ref="D30:E30"/>
    <mergeCell ref="D31:E31"/>
    <mergeCell ref="D32:E32"/>
    <mergeCell ref="D33:E33"/>
    <mergeCell ref="D34:E34"/>
    <mergeCell ref="D23:E23"/>
    <mergeCell ref="D24:E24"/>
    <mergeCell ref="D25:E25"/>
    <mergeCell ref="D26:E26"/>
    <mergeCell ref="D27:E27"/>
    <mergeCell ref="D28:E28"/>
    <mergeCell ref="L2:O2"/>
    <mergeCell ref="J4:K4"/>
    <mergeCell ref="D2:K2"/>
    <mergeCell ref="D3:E3"/>
    <mergeCell ref="D4:E4"/>
    <mergeCell ref="F3:G3"/>
    <mergeCell ref="F4:G4"/>
    <mergeCell ref="H4:I4"/>
    <mergeCell ref="H3:I3"/>
    <mergeCell ref="J3:K3"/>
    <mergeCell ref="D17:E17"/>
    <mergeCell ref="D18:E18"/>
    <mergeCell ref="D19:E19"/>
    <mergeCell ref="D20:E20"/>
    <mergeCell ref="D21:E21"/>
    <mergeCell ref="D22:E22"/>
    <mergeCell ref="D11:E11"/>
    <mergeCell ref="D12:E12"/>
    <mergeCell ref="D13:E13"/>
    <mergeCell ref="D14:E14"/>
    <mergeCell ref="D15:E15"/>
    <mergeCell ref="D16:E16"/>
    <mergeCell ref="D5:E5"/>
    <mergeCell ref="D6:E6"/>
    <mergeCell ref="D7:E7"/>
    <mergeCell ref="D8:E8"/>
    <mergeCell ref="D9:E9"/>
    <mergeCell ref="D10:E10"/>
    <mergeCell ref="F12:G12"/>
    <mergeCell ref="F13:G13"/>
    <mergeCell ref="F14:G14"/>
    <mergeCell ref="F15:G15"/>
  </mergeCells>
  <pageMargins left="0.7" right="0.7" top="0.75" bottom="0.75" header="0.3" footer="0.3"/>
  <pageSetup paperSize="9" orientation="portrait" horizontalDpi="0" verticalDpi="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0DE5BC-DF7D-4DEF-AF5F-7806F1C7089F}">
  <dimension ref="A1:G47"/>
  <sheetViews>
    <sheetView topLeftCell="A25" workbookViewId="0">
      <selection activeCell="G3" sqref="G3:G42"/>
    </sheetView>
  </sheetViews>
  <sheetFormatPr defaultRowHeight="15" x14ac:dyDescent="0.25"/>
  <cols>
    <col min="1" max="1" width="5.28515625" style="1" customWidth="1"/>
    <col min="2" max="2" width="35.42578125" style="1" bestFit="1" customWidth="1"/>
    <col min="3" max="3" width="9.140625" style="1"/>
    <col min="4" max="4" width="27.85546875" style="1" customWidth="1"/>
    <col min="5" max="5" width="31.42578125" style="1" customWidth="1"/>
    <col min="6" max="6" width="12" style="1" bestFit="1" customWidth="1"/>
    <col min="7" max="7" width="16.5703125" style="1" bestFit="1" customWidth="1"/>
    <col min="8" max="16384" width="9.140625" style="1"/>
  </cols>
  <sheetData>
    <row r="1" spans="1:7" x14ac:dyDescent="0.25">
      <c r="A1" s="17" t="s">
        <v>16</v>
      </c>
      <c r="B1" s="17"/>
      <c r="C1" s="17"/>
      <c r="D1" s="17"/>
      <c r="E1" s="17"/>
    </row>
    <row r="2" spans="1:7" x14ac:dyDescent="0.25">
      <c r="A2" s="1" t="s">
        <v>0</v>
      </c>
      <c r="B2" s="1" t="s">
        <v>1</v>
      </c>
      <c r="C2" s="1" t="s">
        <v>2</v>
      </c>
      <c r="D2" s="1" t="s">
        <v>14</v>
      </c>
      <c r="E2" s="1" t="s">
        <v>15</v>
      </c>
      <c r="F2" s="1" t="s">
        <v>11</v>
      </c>
    </row>
    <row r="3" spans="1:7" x14ac:dyDescent="0.25">
      <c r="A3" s="2">
        <v>1</v>
      </c>
      <c r="B3" s="1" t="s">
        <v>13</v>
      </c>
      <c r="C3" s="1">
        <v>2019</v>
      </c>
      <c r="D3" s="4">
        <v>145820000000</v>
      </c>
      <c r="E3" s="4">
        <v>193852031000</v>
      </c>
      <c r="F3" s="5">
        <f t="shared" ref="F3:F16" si="0">D3/E3</f>
        <v>0.75222322535274344</v>
      </c>
      <c r="G3" s="1">
        <v>0.75222322535274344</v>
      </c>
    </row>
    <row r="4" spans="1:7" x14ac:dyDescent="0.25">
      <c r="A4" s="2">
        <v>2</v>
      </c>
      <c r="B4" s="1" t="s">
        <v>13</v>
      </c>
      <c r="C4" s="1">
        <v>2020</v>
      </c>
      <c r="D4" s="4">
        <v>111150000000</v>
      </c>
      <c r="E4" s="4">
        <v>1149353693000</v>
      </c>
      <c r="F4" s="5">
        <f t="shared" si="0"/>
        <v>9.6706523567937061E-2</v>
      </c>
      <c r="G4" s="1">
        <v>9.6706523567937061E-2</v>
      </c>
    </row>
    <row r="5" spans="1:7" x14ac:dyDescent="0.25">
      <c r="A5" s="2">
        <v>3</v>
      </c>
      <c r="B5" s="1" t="s">
        <v>13</v>
      </c>
      <c r="C5" s="1">
        <v>2021</v>
      </c>
      <c r="D5" s="4">
        <v>102080000000</v>
      </c>
      <c r="E5" s="4">
        <v>1861740000000</v>
      </c>
      <c r="F5" s="5">
        <f t="shared" si="0"/>
        <v>5.4830427449590172E-2</v>
      </c>
      <c r="G5" s="1">
        <v>5.4830427449590172E-2</v>
      </c>
    </row>
    <row r="6" spans="1:7" x14ac:dyDescent="0.25">
      <c r="A6" s="2">
        <v>4</v>
      </c>
      <c r="B6" s="1" t="s">
        <v>13</v>
      </c>
      <c r="C6" s="1">
        <v>2022</v>
      </c>
      <c r="D6" s="4">
        <v>142930000000</v>
      </c>
      <c r="E6" s="4">
        <v>3820964000000</v>
      </c>
      <c r="F6" s="5">
        <f t="shared" si="0"/>
        <v>3.740679053767583E-2</v>
      </c>
      <c r="G6" s="1">
        <v>3.740679053767583E-2</v>
      </c>
    </row>
    <row r="7" spans="1:7" x14ac:dyDescent="0.25">
      <c r="A7" s="2">
        <v>5</v>
      </c>
      <c r="B7" s="1" t="s">
        <v>13</v>
      </c>
      <c r="C7" s="1">
        <v>2023</v>
      </c>
      <c r="D7" s="4">
        <v>152120000000</v>
      </c>
      <c r="E7" s="4">
        <v>3077648000000</v>
      </c>
      <c r="F7" s="5">
        <f t="shared" si="0"/>
        <v>4.9427354915181985E-2</v>
      </c>
      <c r="G7" s="1">
        <v>4.9427354915181985E-2</v>
      </c>
    </row>
    <row r="8" spans="1:7" x14ac:dyDescent="0.25">
      <c r="A8" s="2">
        <v>6</v>
      </c>
      <c r="B8" s="1" t="s">
        <v>274</v>
      </c>
      <c r="C8" s="1">
        <v>2019</v>
      </c>
      <c r="D8" s="4">
        <v>271603200000</v>
      </c>
      <c r="E8" s="4">
        <v>1789497292000</v>
      </c>
      <c r="F8" s="5">
        <f t="shared" si="0"/>
        <v>0.15177625650187349</v>
      </c>
      <c r="G8" s="1">
        <v>0.15177625650187349</v>
      </c>
    </row>
    <row r="9" spans="1:7" x14ac:dyDescent="0.25">
      <c r="A9" s="2">
        <v>7</v>
      </c>
      <c r="B9" s="1" t="s">
        <v>274</v>
      </c>
      <c r="C9" s="1">
        <v>2020</v>
      </c>
      <c r="D9" s="4">
        <v>167849500000</v>
      </c>
      <c r="E9" s="4">
        <f>37828*14105*1000</f>
        <v>533563940000</v>
      </c>
      <c r="F9" s="5">
        <f t="shared" si="0"/>
        <v>0.3145817912657291</v>
      </c>
      <c r="G9" s="1">
        <v>0.3145817912657291</v>
      </c>
    </row>
    <row r="10" spans="1:7" x14ac:dyDescent="0.25">
      <c r="A10" s="2">
        <v>8</v>
      </c>
      <c r="B10" s="1" t="s">
        <v>274</v>
      </c>
      <c r="C10" s="1">
        <v>2021</v>
      </c>
      <c r="D10" s="4">
        <v>148397600000</v>
      </c>
      <c r="E10" s="4">
        <v>6783339910000</v>
      </c>
      <c r="F10" s="5">
        <f t="shared" si="0"/>
        <v>2.1876774858537201E-2</v>
      </c>
      <c r="G10" s="1">
        <v>2.1876774858537201E-2</v>
      </c>
    </row>
    <row r="11" spans="1:7" x14ac:dyDescent="0.25">
      <c r="A11" s="2">
        <v>9</v>
      </c>
      <c r="B11" s="1" t="s">
        <v>274</v>
      </c>
      <c r="C11" s="1">
        <v>2022</v>
      </c>
      <c r="D11" s="4">
        <v>604070400000</v>
      </c>
      <c r="E11" s="4">
        <f>(1199345*15731*1000)</f>
        <v>18866896195000</v>
      </c>
      <c r="F11" s="5">
        <f t="shared" si="0"/>
        <v>3.2017476205762313E-2</v>
      </c>
      <c r="G11" s="1">
        <v>3.2017476205762313E-2</v>
      </c>
    </row>
    <row r="12" spans="1:7" x14ac:dyDescent="0.25">
      <c r="A12" s="2">
        <v>10</v>
      </c>
      <c r="B12" s="1" t="s">
        <v>274</v>
      </c>
      <c r="C12" s="1">
        <v>2023</v>
      </c>
      <c r="D12" s="4">
        <v>1128451200000</v>
      </c>
      <c r="E12" s="4">
        <f>499620*15416*1000</f>
        <v>7702141920000</v>
      </c>
      <c r="F12" s="5">
        <f t="shared" si="0"/>
        <v>0.14651134862495496</v>
      </c>
      <c r="G12" s="1">
        <v>0.14651134862495496</v>
      </c>
    </row>
    <row r="13" spans="1:7" x14ac:dyDescent="0.25">
      <c r="A13" s="2">
        <v>11</v>
      </c>
      <c r="B13" s="1" t="s">
        <v>278</v>
      </c>
      <c r="C13" s="1">
        <v>2019</v>
      </c>
      <c r="D13" s="10">
        <v>97084000000</v>
      </c>
      <c r="E13" s="4">
        <f>4040394*1000000</f>
        <v>4040394000000</v>
      </c>
      <c r="F13" s="5">
        <f t="shared" si="0"/>
        <v>2.402834971044903E-2</v>
      </c>
      <c r="G13" s="1">
        <v>2.402834971044903E-2</v>
      </c>
    </row>
    <row r="14" spans="1:7" x14ac:dyDescent="0.25">
      <c r="A14" s="2">
        <v>12</v>
      </c>
      <c r="B14" s="1" t="s">
        <v>278</v>
      </c>
      <c r="C14" s="1">
        <v>2020</v>
      </c>
      <c r="D14" s="4">
        <v>109777154850</v>
      </c>
      <c r="E14" s="4">
        <v>2407927000000</v>
      </c>
      <c r="F14" s="5">
        <f t="shared" si="0"/>
        <v>4.5589901541865679E-2</v>
      </c>
      <c r="G14" s="1">
        <v>4.5589901541865679E-2</v>
      </c>
    </row>
    <row r="15" spans="1:7" x14ac:dyDescent="0.25">
      <c r="A15" s="2">
        <v>13</v>
      </c>
      <c r="B15" s="1" t="s">
        <v>278</v>
      </c>
      <c r="C15" s="1">
        <v>2021</v>
      </c>
      <c r="D15" s="4">
        <v>124960000000</v>
      </c>
      <c r="E15" s="4">
        <v>8036888000000</v>
      </c>
      <c r="F15" s="5">
        <f t="shared" si="0"/>
        <v>1.5548306757540979E-2</v>
      </c>
      <c r="G15" s="1">
        <v>1.5548306757540979E-2</v>
      </c>
    </row>
    <row r="16" spans="1:7" x14ac:dyDescent="0.25">
      <c r="A16" s="2">
        <v>14</v>
      </c>
      <c r="B16" s="1" t="s">
        <v>278</v>
      </c>
      <c r="C16" s="1">
        <v>2022</v>
      </c>
      <c r="D16" s="4">
        <v>173228000000</v>
      </c>
      <c r="E16" s="4">
        <v>12779427000000</v>
      </c>
      <c r="F16" s="5">
        <f t="shared" si="0"/>
        <v>1.3555224346130698E-2</v>
      </c>
      <c r="G16" s="1">
        <v>1.3555224346130698E-2</v>
      </c>
    </row>
    <row r="17" spans="1:7" x14ac:dyDescent="0.25">
      <c r="A17" s="2">
        <v>15</v>
      </c>
      <c r="B17" s="1" t="s">
        <v>278</v>
      </c>
      <c r="C17" s="1">
        <v>2023</v>
      </c>
      <c r="D17" s="4">
        <v>253759000000</v>
      </c>
      <c r="E17" s="4">
        <v>6292521000000</v>
      </c>
      <c r="F17" s="5">
        <f t="shared" ref="F17:F47" si="1">D17/E17</f>
        <v>4.0327080354598741E-2</v>
      </c>
      <c r="G17" s="1">
        <v>4.0327080354598741E-2</v>
      </c>
    </row>
    <row r="18" spans="1:7" x14ac:dyDescent="0.25">
      <c r="A18" s="2">
        <v>16</v>
      </c>
      <c r="B18" s="1" t="s">
        <v>280</v>
      </c>
      <c r="C18" s="1">
        <v>2019</v>
      </c>
      <c r="D18" s="4">
        <f>20677*13889</f>
        <v>287182853</v>
      </c>
      <c r="E18" s="4">
        <f>1264725*13889</f>
        <v>17565765525</v>
      </c>
      <c r="F18" s="5">
        <f t="shared" si="1"/>
        <v>1.6349008677775802E-2</v>
      </c>
      <c r="G18" s="1">
        <v>1.6349008677775802E-2</v>
      </c>
    </row>
    <row r="19" spans="1:7" x14ac:dyDescent="0.25">
      <c r="A19" s="2">
        <v>17</v>
      </c>
      <c r="B19" s="1" t="s">
        <v>280</v>
      </c>
      <c r="C19" s="1">
        <v>2020</v>
      </c>
      <c r="D19" s="4">
        <f>505617*14085</f>
        <v>7121615445</v>
      </c>
      <c r="E19" s="4">
        <f>4038209*14085</f>
        <v>56878173765</v>
      </c>
      <c r="F19" s="5">
        <f t="shared" si="1"/>
        <v>0.12520822968796316</v>
      </c>
      <c r="G19" s="1">
        <v>0.12520822968796316</v>
      </c>
    </row>
    <row r="20" spans="1:7" x14ac:dyDescent="0.25">
      <c r="A20" s="2">
        <v>18</v>
      </c>
      <c r="B20" s="1" t="s">
        <v>280</v>
      </c>
      <c r="C20" s="1">
        <v>2021</v>
      </c>
      <c r="D20" s="4">
        <f>94046.08*14286</f>
        <v>1343542298.8800001</v>
      </c>
      <c r="E20" s="4">
        <f>69782445*14286</f>
        <v>996912009270</v>
      </c>
      <c r="F20" s="5">
        <f t="shared" si="1"/>
        <v>1.3477039963274433E-3</v>
      </c>
      <c r="G20" s="1">
        <v>1.3477039963274433E-3</v>
      </c>
    </row>
    <row r="21" spans="1:7" x14ac:dyDescent="0.25">
      <c r="A21" s="2">
        <v>19</v>
      </c>
      <c r="B21" s="1" t="s">
        <v>280</v>
      </c>
      <c r="C21" s="1">
        <v>2022</v>
      </c>
      <c r="D21" s="4">
        <f>62233*15625</f>
        <v>972390625</v>
      </c>
      <c r="E21" s="4">
        <f>13683786*15625</f>
        <v>213809156250</v>
      </c>
      <c r="F21" s="5">
        <f t="shared" si="1"/>
        <v>4.5479372448531423E-3</v>
      </c>
      <c r="G21" s="1">
        <v>4.5479372448531423E-3</v>
      </c>
    </row>
    <row r="22" spans="1:7" x14ac:dyDescent="0.25">
      <c r="A22" s="2">
        <v>20</v>
      </c>
      <c r="B22" s="1" t="s">
        <v>280</v>
      </c>
      <c r="C22" s="1">
        <v>2023</v>
      </c>
      <c r="D22" s="4">
        <f>205662*15385</f>
        <v>3164109870</v>
      </c>
      <c r="E22" s="4">
        <f>14188051*15385</f>
        <v>218283164635</v>
      </c>
      <c r="F22" s="5">
        <f t="shared" si="1"/>
        <v>1.4495437040647796E-2</v>
      </c>
      <c r="G22" s="1">
        <v>1.4495437040647796E-2</v>
      </c>
    </row>
    <row r="23" spans="1:7" x14ac:dyDescent="0.25">
      <c r="A23" s="2">
        <v>21</v>
      </c>
      <c r="B23" s="1" t="s">
        <v>281</v>
      </c>
      <c r="C23" s="1">
        <v>2019</v>
      </c>
      <c r="D23" s="4">
        <f>10460311*13897</f>
        <v>145366941967</v>
      </c>
      <c r="E23" s="4">
        <f>57400*13897*1000</f>
        <v>797687800000</v>
      </c>
      <c r="F23" s="5">
        <f t="shared" si="1"/>
        <v>0.18223538327526131</v>
      </c>
      <c r="G23" s="1">
        <v>0.18223538327526131</v>
      </c>
    </row>
    <row r="24" spans="1:7" x14ac:dyDescent="0.25">
      <c r="A24" s="2">
        <v>22</v>
      </c>
      <c r="B24" s="1" t="s">
        <v>281</v>
      </c>
      <c r="C24" s="1">
        <v>2020</v>
      </c>
      <c r="D24" s="4">
        <f>56603*14044</f>
        <v>794932532</v>
      </c>
      <c r="E24" s="4">
        <f>82819*14044</f>
        <v>1163110036</v>
      </c>
      <c r="F24" s="5">
        <f t="shared" si="1"/>
        <v>0.68345427981501827</v>
      </c>
      <c r="G24" s="1">
        <v>0.68345427981501827</v>
      </c>
    </row>
    <row r="25" spans="1:7" x14ac:dyDescent="0.25">
      <c r="A25" s="2">
        <v>23</v>
      </c>
      <c r="B25" s="1" t="s">
        <v>281</v>
      </c>
      <c r="C25" s="1">
        <v>2021</v>
      </c>
      <c r="D25" s="4">
        <f>21349994*14271</f>
        <v>304685764374</v>
      </c>
      <c r="E25" s="4">
        <f>165797*14271*1000</f>
        <v>2366088987000</v>
      </c>
      <c r="F25" s="5">
        <f t="shared" si="1"/>
        <v>0.12877189575203413</v>
      </c>
      <c r="G25" s="1">
        <v>0.12877189575203413</v>
      </c>
    </row>
    <row r="26" spans="1:7" x14ac:dyDescent="0.25">
      <c r="A26" s="2">
        <v>24</v>
      </c>
      <c r="B26" s="1" t="s">
        <v>281</v>
      </c>
      <c r="C26" s="1">
        <v>2022</v>
      </c>
      <c r="D26" s="4">
        <f>20142498*15573</f>
        <v>313679121354</v>
      </c>
      <c r="E26" s="6">
        <f>'Return on Asset'!D26</f>
        <v>3120844773000</v>
      </c>
      <c r="F26" s="5">
        <f t="shared" si="1"/>
        <v>0.10051096551414414</v>
      </c>
      <c r="G26" s="1">
        <v>0.10051096551414414</v>
      </c>
    </row>
    <row r="27" spans="1:7" x14ac:dyDescent="0.25">
      <c r="A27" s="2">
        <v>25</v>
      </c>
      <c r="B27" s="1" t="s">
        <v>281</v>
      </c>
      <c r="C27" s="1">
        <v>2023</v>
      </c>
      <c r="D27" s="4">
        <f>67340642*15416</f>
        <v>1038123337072</v>
      </c>
      <c r="E27" s="4">
        <f>274334*1000*15416</f>
        <v>4229132944000</v>
      </c>
      <c r="F27" s="5">
        <f t="shared" si="1"/>
        <v>0.24546954442395036</v>
      </c>
      <c r="G27" s="1">
        <v>0.24546954442395036</v>
      </c>
    </row>
    <row r="28" spans="1:7" x14ac:dyDescent="0.25">
      <c r="A28" s="2">
        <v>26</v>
      </c>
      <c r="B28" s="1" t="s">
        <v>282</v>
      </c>
      <c r="C28" s="1">
        <v>2019</v>
      </c>
      <c r="D28" s="4">
        <f>147709*1000*13889</f>
        <v>2051530301000</v>
      </c>
      <c r="E28" s="4">
        <f>435002*1000*13889</f>
        <v>6041742778000</v>
      </c>
      <c r="F28" s="5">
        <f t="shared" si="1"/>
        <v>0.33955935834777773</v>
      </c>
      <c r="G28" s="1">
        <v>0.33955935834777773</v>
      </c>
    </row>
    <row r="29" spans="1:7" x14ac:dyDescent="0.25">
      <c r="A29" s="2">
        <v>27</v>
      </c>
      <c r="B29" s="1" t="s">
        <v>282</v>
      </c>
      <c r="C29" s="1">
        <v>2020</v>
      </c>
      <c r="D29" s="4">
        <f>131276*1000*14085</f>
        <v>1849022460000</v>
      </c>
      <c r="E29" s="6">
        <f>'Return on Asset'!D29</f>
        <v>2232542925000</v>
      </c>
      <c r="F29" s="5">
        <f t="shared" si="1"/>
        <v>0.82821362102141893</v>
      </c>
      <c r="G29" s="1">
        <v>0.82821362102141893</v>
      </c>
    </row>
    <row r="30" spans="1:7" x14ac:dyDescent="0.25">
      <c r="A30" s="2">
        <v>28</v>
      </c>
      <c r="B30" s="1" t="s">
        <v>282</v>
      </c>
      <c r="C30" s="1">
        <v>2021</v>
      </c>
      <c r="D30" s="4">
        <f>176201*1000*14286</f>
        <v>2517207486000</v>
      </c>
      <c r="E30" s="4">
        <f>1028693*1000*14286</f>
        <v>14695908198000</v>
      </c>
      <c r="F30" s="5">
        <f t="shared" si="1"/>
        <v>0.17128628269075419</v>
      </c>
      <c r="G30" s="1">
        <v>0.17128628269075419</v>
      </c>
    </row>
    <row r="31" spans="1:7" x14ac:dyDescent="0.25">
      <c r="A31" s="2">
        <v>29</v>
      </c>
      <c r="B31" s="1" t="s">
        <v>282</v>
      </c>
      <c r="C31" s="1">
        <v>2022</v>
      </c>
      <c r="D31" s="4">
        <f>31481298*15625</f>
        <v>491895281250</v>
      </c>
      <c r="E31" s="4">
        <f>1854878*1000*15625</f>
        <v>28982468750000</v>
      </c>
      <c r="F31" s="5">
        <f t="shared" si="1"/>
        <v>1.6972166363502073E-2</v>
      </c>
      <c r="G31" s="1">
        <v>1.6972166363502073E-2</v>
      </c>
    </row>
    <row r="32" spans="1:7" x14ac:dyDescent="0.25">
      <c r="A32" s="2">
        <v>30</v>
      </c>
      <c r="B32" s="1" t="s">
        <v>282</v>
      </c>
      <c r="C32" s="1">
        <v>2023</v>
      </c>
      <c r="D32" s="4">
        <f>645173183818</f>
        <v>645173183818</v>
      </c>
      <c r="E32" s="4">
        <f>1854878*1000*15385</f>
        <v>28537298030000</v>
      </c>
      <c r="F32" s="5">
        <f t="shared" si="1"/>
        <v>2.2608068330076586E-2</v>
      </c>
      <c r="G32" s="1">
        <v>2.2608068330076586E-2</v>
      </c>
    </row>
    <row r="33" spans="1:7" x14ac:dyDescent="0.25">
      <c r="A33" s="2">
        <v>31</v>
      </c>
      <c r="B33" s="1" t="s">
        <v>283</v>
      </c>
      <c r="C33" s="1">
        <v>2019</v>
      </c>
      <c r="D33" s="4">
        <v>2038000000</v>
      </c>
      <c r="E33" s="6">
        <f>'Return on Asset'!D33</f>
        <v>362794261529</v>
      </c>
      <c r="F33" s="5">
        <f t="shared" si="1"/>
        <v>5.6175089192723963E-3</v>
      </c>
      <c r="G33" s="1">
        <v>5.6175089192723963E-3</v>
      </c>
    </row>
    <row r="34" spans="1:7" x14ac:dyDescent="0.25">
      <c r="A34" s="2">
        <v>32</v>
      </c>
      <c r="B34" s="1" t="s">
        <v>283</v>
      </c>
      <c r="C34" s="1">
        <v>2020</v>
      </c>
      <c r="D34" s="4">
        <v>2729000000</v>
      </c>
      <c r="E34" s="6">
        <f>'Return on Asset'!D34</f>
        <v>317837302510</v>
      </c>
      <c r="F34" s="5">
        <f t="shared" si="1"/>
        <v>8.5861539172675892E-3</v>
      </c>
      <c r="G34" s="1">
        <v>8.5861539172675892E-3</v>
      </c>
    </row>
    <row r="35" spans="1:7" x14ac:dyDescent="0.25">
      <c r="A35" s="2">
        <v>33</v>
      </c>
      <c r="B35" s="1" t="s">
        <v>283</v>
      </c>
      <c r="C35" s="1">
        <v>2021</v>
      </c>
      <c r="D35" s="4">
        <v>2652000000</v>
      </c>
      <c r="E35" s="4">
        <f>26956485*14278</f>
        <v>384884692830</v>
      </c>
      <c r="F35" s="5">
        <f t="shared" si="1"/>
        <v>6.8903753498229239E-3</v>
      </c>
      <c r="G35" s="1">
        <v>6.8903753498229239E-3</v>
      </c>
    </row>
    <row r="36" spans="1:7" x14ac:dyDescent="0.25">
      <c r="A36" s="2">
        <v>34</v>
      </c>
      <c r="B36" s="1" t="s">
        <v>283</v>
      </c>
      <c r="C36" s="1">
        <v>2022</v>
      </c>
      <c r="D36" s="6">
        <f>D35+108000000</f>
        <v>2760000000</v>
      </c>
      <c r="E36" s="4">
        <f>14100978*15592</f>
        <v>219862448976</v>
      </c>
      <c r="F36" s="5">
        <f t="shared" si="1"/>
        <v>1.2553303271452595E-2</v>
      </c>
      <c r="G36" s="1">
        <v>1.2553303271452595E-2</v>
      </c>
    </row>
    <row r="37" spans="1:7" x14ac:dyDescent="0.25">
      <c r="A37" s="2">
        <v>35</v>
      </c>
      <c r="B37" s="1" t="s">
        <v>283</v>
      </c>
      <c r="C37" s="1">
        <v>2023</v>
      </c>
      <c r="D37" s="6">
        <f>D36+173000000</f>
        <v>2933000000</v>
      </c>
      <c r="E37" s="4">
        <f>18495084*15385</f>
        <v>284546867340</v>
      </c>
      <c r="F37" s="5">
        <f t="shared" si="1"/>
        <v>1.0307616553358186E-2</v>
      </c>
      <c r="G37" s="1">
        <v>1.0307616553358186E-2</v>
      </c>
    </row>
    <row r="38" spans="1:7" x14ac:dyDescent="0.25">
      <c r="A38" s="2">
        <v>36</v>
      </c>
      <c r="B38" s="1" t="s">
        <v>285</v>
      </c>
      <c r="C38" s="1">
        <v>2019</v>
      </c>
      <c r="D38" s="4">
        <v>2922827348</v>
      </c>
      <c r="E38" s="4">
        <f>31324*13723</f>
        <v>429859252</v>
      </c>
      <c r="F38" s="5">
        <f>D38/E38</f>
        <v>6.7994985205064289</v>
      </c>
      <c r="G38" s="13">
        <v>6.7990000000000004</v>
      </c>
    </row>
    <row r="39" spans="1:7" x14ac:dyDescent="0.25">
      <c r="A39" s="2">
        <v>37</v>
      </c>
      <c r="B39" s="1" t="s">
        <v>285</v>
      </c>
      <c r="C39" s="1">
        <v>2020</v>
      </c>
      <c r="D39" s="4">
        <v>1193987254</v>
      </c>
      <c r="E39" s="4">
        <f>32498*14104</f>
        <v>458351792</v>
      </c>
      <c r="F39" s="5">
        <f t="shared" si="1"/>
        <v>2.6049581889711475</v>
      </c>
      <c r="G39" s="1">
        <v>2.6049581889711475</v>
      </c>
    </row>
    <row r="40" spans="1:7" x14ac:dyDescent="0.25">
      <c r="A40" s="2">
        <v>38</v>
      </c>
      <c r="B40" s="1" t="s">
        <v>285</v>
      </c>
      <c r="C40" s="1">
        <v>2021</v>
      </c>
      <c r="D40" s="4">
        <v>1875653023</v>
      </c>
      <c r="E40" s="4">
        <f>33983*14265</f>
        <v>484767495</v>
      </c>
      <c r="F40" s="5">
        <f t="shared" si="1"/>
        <v>3.8691806739228669</v>
      </c>
      <c r="G40" s="1">
        <v>3.8691806739228669</v>
      </c>
    </row>
    <row r="41" spans="1:7" x14ac:dyDescent="0.25">
      <c r="A41" s="2">
        <v>39</v>
      </c>
      <c r="B41" s="1" t="s">
        <v>285</v>
      </c>
      <c r="C41" s="1">
        <v>2022</v>
      </c>
      <c r="D41" s="4">
        <f>164469.19*15723</f>
        <v>2585949074.3699999</v>
      </c>
      <c r="E41" s="4">
        <f>41166*15723</f>
        <v>647253018</v>
      </c>
      <c r="F41" s="5">
        <f t="shared" si="1"/>
        <v>3.9952676966428604</v>
      </c>
      <c r="G41" s="1">
        <v>3.9952676966428604</v>
      </c>
    </row>
    <row r="42" spans="1:7" x14ac:dyDescent="0.25">
      <c r="A42" s="2">
        <v>40</v>
      </c>
      <c r="B42" s="1" t="s">
        <v>285</v>
      </c>
      <c r="C42" s="1">
        <v>2023</v>
      </c>
      <c r="D42" s="4">
        <f>238456.65*15408</f>
        <v>3674140063.1999998</v>
      </c>
      <c r="E42" s="4">
        <f>12438*15408</f>
        <v>191644704</v>
      </c>
      <c r="F42" s="5">
        <f t="shared" si="1"/>
        <v>19.171623251326579</v>
      </c>
      <c r="G42" s="1">
        <v>19.171623251326579</v>
      </c>
    </row>
    <row r="43" spans="1:7" x14ac:dyDescent="0.25">
      <c r="A43" s="2">
        <v>41</v>
      </c>
      <c r="D43" s="4"/>
      <c r="F43" s="5" t="e">
        <f t="shared" si="1"/>
        <v>#DIV/0!</v>
      </c>
    </row>
    <row r="44" spans="1:7" x14ac:dyDescent="0.25">
      <c r="A44" s="2">
        <v>42</v>
      </c>
      <c r="F44" s="5" t="e">
        <f t="shared" si="1"/>
        <v>#DIV/0!</v>
      </c>
    </row>
    <row r="45" spans="1:7" x14ac:dyDescent="0.25">
      <c r="A45" s="2">
        <v>43</v>
      </c>
      <c r="F45" s="5" t="e">
        <f t="shared" si="1"/>
        <v>#DIV/0!</v>
      </c>
    </row>
    <row r="46" spans="1:7" x14ac:dyDescent="0.25">
      <c r="A46" s="2">
        <v>44</v>
      </c>
      <c r="F46" s="5" t="e">
        <f t="shared" si="1"/>
        <v>#DIV/0!</v>
      </c>
    </row>
    <row r="47" spans="1:7" x14ac:dyDescent="0.25">
      <c r="A47" s="2">
        <v>45</v>
      </c>
      <c r="F47" s="5" t="e">
        <f t="shared" si="1"/>
        <v>#DIV/0!</v>
      </c>
    </row>
  </sheetData>
  <mergeCells count="1">
    <mergeCell ref="A1:E1"/>
  </mergeCells>
  <pageMargins left="0.7" right="0.7" top="0.75" bottom="0.75" header="0.3" footer="0.3"/>
  <pageSetup paperSize="9" orientation="portrait" horizontalDpi="0" verticalDpi="0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6DC1DE-066C-4140-9EB6-5082DA11FCC5}">
  <dimension ref="A1:AQ148"/>
  <sheetViews>
    <sheetView topLeftCell="U139" zoomScale="115" zoomScaleNormal="115" workbookViewId="0">
      <selection activeCell="D147" sqref="D147:AQ147"/>
    </sheetView>
  </sheetViews>
  <sheetFormatPr defaultRowHeight="15" x14ac:dyDescent="0.25"/>
  <cols>
    <col min="1" max="1" width="4.140625" style="1" customWidth="1"/>
    <col min="2" max="2" width="9.140625" style="1"/>
    <col min="3" max="3" width="94" style="1" customWidth="1"/>
    <col min="4" max="17" width="6.140625" style="1" customWidth="1"/>
    <col min="18" max="18" width="7.28515625" style="1" customWidth="1"/>
    <col min="19" max="24" width="6.140625" style="1" customWidth="1"/>
    <col min="25" max="25" width="6.7109375" style="1" customWidth="1"/>
    <col min="26" max="38" width="6.140625" style="1" customWidth="1"/>
    <col min="39" max="43" width="6.140625" style="1" bestFit="1" customWidth="1"/>
    <col min="44" max="16384" width="9.140625" style="1"/>
  </cols>
  <sheetData>
    <row r="1" spans="1:43" x14ac:dyDescent="0.25">
      <c r="A1" s="1" t="s">
        <v>21</v>
      </c>
    </row>
    <row r="2" spans="1:43" x14ac:dyDescent="0.25">
      <c r="A2" s="19" t="s">
        <v>0</v>
      </c>
      <c r="B2" s="19" t="s">
        <v>19</v>
      </c>
      <c r="C2" s="19" t="s">
        <v>20</v>
      </c>
      <c r="N2" s="17" t="s">
        <v>278</v>
      </c>
      <c r="O2" s="17"/>
      <c r="P2" s="17"/>
      <c r="Q2" s="17"/>
      <c r="R2" s="17"/>
      <c r="S2" s="17" t="s">
        <v>280</v>
      </c>
      <c r="T2" s="17"/>
      <c r="U2" s="17"/>
      <c r="V2" s="17"/>
      <c r="W2" s="17"/>
      <c r="X2" s="17" t="s">
        <v>281</v>
      </c>
      <c r="Y2" s="17"/>
      <c r="Z2" s="17"/>
      <c r="AA2" s="17"/>
      <c r="AB2" s="17"/>
      <c r="AC2" s="17" t="s">
        <v>282</v>
      </c>
      <c r="AD2" s="17"/>
      <c r="AE2" s="17"/>
      <c r="AF2" s="17"/>
      <c r="AG2" s="17"/>
      <c r="AH2" s="17" t="s">
        <v>284</v>
      </c>
      <c r="AI2" s="17"/>
      <c r="AJ2" s="17"/>
      <c r="AK2" s="17"/>
      <c r="AL2" s="17"/>
      <c r="AM2" s="17" t="s">
        <v>285</v>
      </c>
      <c r="AN2" s="17"/>
      <c r="AO2" s="17"/>
      <c r="AP2" s="17"/>
      <c r="AQ2" s="17"/>
    </row>
    <row r="3" spans="1:43" x14ac:dyDescent="0.25">
      <c r="A3" s="19"/>
      <c r="B3" s="19"/>
      <c r="C3" s="19"/>
      <c r="D3" s="17" t="s">
        <v>13</v>
      </c>
      <c r="E3" s="17"/>
      <c r="F3" s="17"/>
      <c r="G3" s="17"/>
      <c r="H3" s="17"/>
      <c r="I3" s="17" t="s">
        <v>275</v>
      </c>
      <c r="J3" s="17"/>
      <c r="K3" s="17"/>
      <c r="L3" s="17"/>
      <c r="M3" s="17"/>
      <c r="N3" s="1">
        <v>2019</v>
      </c>
      <c r="O3" s="1">
        <v>2020</v>
      </c>
      <c r="P3" s="1">
        <v>2021</v>
      </c>
      <c r="Q3" s="1">
        <v>2022</v>
      </c>
      <c r="R3" s="1">
        <v>2023</v>
      </c>
      <c r="S3" s="1">
        <v>2019</v>
      </c>
      <c r="T3" s="1">
        <v>2020</v>
      </c>
      <c r="U3" s="1">
        <v>2021</v>
      </c>
      <c r="V3" s="1">
        <v>2022</v>
      </c>
      <c r="W3" s="1">
        <v>2023</v>
      </c>
      <c r="X3" s="1">
        <v>2019</v>
      </c>
      <c r="Y3" s="1">
        <v>2020</v>
      </c>
      <c r="Z3" s="1">
        <v>2021</v>
      </c>
      <c r="AA3" s="1">
        <v>2022</v>
      </c>
      <c r="AB3" s="1">
        <v>2023</v>
      </c>
      <c r="AC3" s="1">
        <v>2019</v>
      </c>
      <c r="AD3" s="1">
        <v>2020</v>
      </c>
      <c r="AE3" s="1">
        <v>2021</v>
      </c>
      <c r="AF3" s="1">
        <v>2022</v>
      </c>
      <c r="AG3" s="1">
        <v>2023</v>
      </c>
      <c r="AH3" s="1">
        <v>2019</v>
      </c>
      <c r="AI3" s="1">
        <v>2020</v>
      </c>
      <c r="AJ3" s="1">
        <v>2021</v>
      </c>
      <c r="AK3" s="1">
        <v>2022</v>
      </c>
      <c r="AL3" s="1">
        <v>2023</v>
      </c>
      <c r="AM3" s="1">
        <v>2019</v>
      </c>
      <c r="AN3" s="1">
        <v>2020</v>
      </c>
      <c r="AO3" s="1">
        <v>2021</v>
      </c>
      <c r="AP3" s="1">
        <v>2022</v>
      </c>
      <c r="AQ3" s="1">
        <v>2023</v>
      </c>
    </row>
    <row r="4" spans="1:43" x14ac:dyDescent="0.25">
      <c r="A4" s="20" t="s">
        <v>22</v>
      </c>
      <c r="B4" s="20"/>
      <c r="C4" s="20"/>
      <c r="D4" s="1">
        <v>2019</v>
      </c>
      <c r="E4" s="1">
        <v>2020</v>
      </c>
      <c r="F4" s="1">
        <v>2021</v>
      </c>
      <c r="G4" s="1">
        <v>2022</v>
      </c>
      <c r="H4" s="1">
        <v>2023</v>
      </c>
      <c r="I4" s="1">
        <v>2019</v>
      </c>
      <c r="J4" s="1">
        <v>2020</v>
      </c>
      <c r="K4" s="1">
        <v>2021</v>
      </c>
      <c r="L4" s="1">
        <v>2022</v>
      </c>
      <c r="M4" s="1">
        <v>2023</v>
      </c>
    </row>
    <row r="5" spans="1:43" x14ac:dyDescent="0.25">
      <c r="A5" s="21" t="s">
        <v>41</v>
      </c>
      <c r="B5" s="21"/>
      <c r="C5" s="21"/>
    </row>
    <row r="6" spans="1:43" x14ac:dyDescent="0.25">
      <c r="A6" s="2">
        <v>1</v>
      </c>
      <c r="B6" s="1" t="s">
        <v>23</v>
      </c>
      <c r="C6" s="1" t="s">
        <v>32</v>
      </c>
      <c r="D6" s="1">
        <v>1</v>
      </c>
      <c r="E6" s="1">
        <v>1</v>
      </c>
      <c r="F6" s="1">
        <v>1</v>
      </c>
      <c r="G6" s="1">
        <v>1</v>
      </c>
      <c r="H6" s="1">
        <v>1</v>
      </c>
      <c r="I6" s="1">
        <v>1</v>
      </c>
      <c r="J6" s="1">
        <v>1</v>
      </c>
      <c r="K6" s="1">
        <v>1</v>
      </c>
      <c r="L6" s="1">
        <v>1</v>
      </c>
      <c r="M6" s="1">
        <v>1</v>
      </c>
      <c r="N6" s="1">
        <v>0</v>
      </c>
      <c r="O6" s="1">
        <v>1</v>
      </c>
      <c r="P6" s="1">
        <v>1</v>
      </c>
      <c r="Q6" s="1">
        <v>1</v>
      </c>
      <c r="R6" s="1">
        <v>1</v>
      </c>
      <c r="S6" s="1">
        <v>1</v>
      </c>
      <c r="T6" s="1">
        <v>1</v>
      </c>
      <c r="U6" s="1">
        <v>1</v>
      </c>
      <c r="V6" s="1">
        <v>1</v>
      </c>
      <c r="W6" s="1">
        <v>1</v>
      </c>
      <c r="X6" s="1">
        <v>1</v>
      </c>
      <c r="Y6" s="1">
        <v>1</v>
      </c>
      <c r="Z6" s="1">
        <v>1</v>
      </c>
      <c r="AA6" s="1">
        <v>1</v>
      </c>
      <c r="AB6" s="1">
        <v>1</v>
      </c>
      <c r="AC6" s="1">
        <v>1</v>
      </c>
      <c r="AD6" s="1">
        <v>1</v>
      </c>
      <c r="AE6" s="1">
        <v>1</v>
      </c>
      <c r="AF6" s="1">
        <v>1</v>
      </c>
      <c r="AG6" s="1">
        <v>1</v>
      </c>
      <c r="AH6" s="1">
        <v>0</v>
      </c>
      <c r="AI6" s="1">
        <v>0</v>
      </c>
      <c r="AJ6" s="1">
        <v>0</v>
      </c>
      <c r="AK6" s="1">
        <v>0</v>
      </c>
      <c r="AL6" s="1">
        <v>0</v>
      </c>
      <c r="AM6" s="1">
        <v>1</v>
      </c>
      <c r="AN6" s="1">
        <v>1</v>
      </c>
      <c r="AO6" s="1">
        <v>1</v>
      </c>
      <c r="AP6" s="1">
        <v>1</v>
      </c>
      <c r="AQ6" s="1">
        <v>1</v>
      </c>
    </row>
    <row r="7" spans="1:43" x14ac:dyDescent="0.25">
      <c r="A7" s="2">
        <v>2</v>
      </c>
      <c r="B7" s="1" t="s">
        <v>24</v>
      </c>
      <c r="C7" s="1" t="s">
        <v>33</v>
      </c>
      <c r="D7" s="1">
        <v>0</v>
      </c>
      <c r="E7" s="1">
        <v>0</v>
      </c>
      <c r="F7" s="1">
        <v>0</v>
      </c>
      <c r="G7" s="1">
        <v>1</v>
      </c>
      <c r="H7" s="1">
        <v>1</v>
      </c>
      <c r="I7" s="1">
        <v>0</v>
      </c>
      <c r="J7" s="1">
        <v>1</v>
      </c>
      <c r="K7" s="1">
        <v>1</v>
      </c>
      <c r="L7" s="1">
        <v>1</v>
      </c>
      <c r="M7" s="1">
        <v>1</v>
      </c>
      <c r="N7" s="1">
        <v>0</v>
      </c>
      <c r="O7" s="1">
        <v>0</v>
      </c>
      <c r="P7" s="1">
        <v>1</v>
      </c>
      <c r="Q7" s="1">
        <v>1</v>
      </c>
      <c r="R7" s="1">
        <v>1</v>
      </c>
      <c r="S7" s="1">
        <v>0</v>
      </c>
      <c r="T7" s="1">
        <v>0</v>
      </c>
      <c r="U7" s="1">
        <v>0</v>
      </c>
      <c r="X7" s="1">
        <v>0</v>
      </c>
      <c r="Y7" s="1">
        <v>1</v>
      </c>
      <c r="Z7" s="1">
        <v>1</v>
      </c>
      <c r="AA7" s="1">
        <v>1</v>
      </c>
      <c r="AB7" s="1">
        <v>1</v>
      </c>
      <c r="AC7" s="1">
        <v>0</v>
      </c>
      <c r="AD7" s="1">
        <v>0</v>
      </c>
      <c r="AE7" s="1">
        <v>1</v>
      </c>
      <c r="AF7" s="1">
        <v>1</v>
      </c>
      <c r="AG7" s="1">
        <v>1</v>
      </c>
      <c r="AH7" s="1">
        <v>0</v>
      </c>
      <c r="AI7" s="1">
        <v>0</v>
      </c>
      <c r="AJ7" s="1">
        <v>0</v>
      </c>
      <c r="AK7" s="1">
        <v>0</v>
      </c>
      <c r="AL7" s="1">
        <v>0</v>
      </c>
      <c r="AM7" s="1">
        <v>1</v>
      </c>
      <c r="AN7" s="1">
        <v>1</v>
      </c>
      <c r="AO7" s="1">
        <v>1</v>
      </c>
      <c r="AP7" s="1">
        <v>1</v>
      </c>
    </row>
    <row r="8" spans="1:43" x14ac:dyDescent="0.25">
      <c r="A8" s="2">
        <v>3</v>
      </c>
      <c r="B8" s="1" t="s">
        <v>25</v>
      </c>
      <c r="C8" s="1" t="s">
        <v>271</v>
      </c>
      <c r="D8" s="1">
        <v>0</v>
      </c>
      <c r="E8" s="1">
        <v>0</v>
      </c>
      <c r="F8" s="1">
        <v>0</v>
      </c>
      <c r="G8" s="1">
        <v>1</v>
      </c>
      <c r="H8" s="1">
        <v>1</v>
      </c>
      <c r="I8" s="1">
        <v>1</v>
      </c>
      <c r="J8" s="1">
        <v>1</v>
      </c>
      <c r="K8" s="1">
        <v>1</v>
      </c>
      <c r="L8" s="1">
        <v>1</v>
      </c>
      <c r="M8" s="1">
        <v>1</v>
      </c>
      <c r="N8" s="1">
        <v>0</v>
      </c>
      <c r="O8" s="1">
        <v>1</v>
      </c>
      <c r="P8" s="1">
        <v>1</v>
      </c>
      <c r="Q8" s="1">
        <v>1</v>
      </c>
      <c r="R8" s="1">
        <v>1</v>
      </c>
      <c r="S8" s="1">
        <v>1</v>
      </c>
      <c r="T8" s="1">
        <v>1</v>
      </c>
      <c r="U8" s="1">
        <v>1</v>
      </c>
      <c r="V8" s="1">
        <v>1</v>
      </c>
      <c r="W8" s="1">
        <v>1</v>
      </c>
      <c r="X8" s="1">
        <v>0</v>
      </c>
      <c r="Y8" s="1">
        <v>1</v>
      </c>
      <c r="Z8" s="1">
        <v>1</v>
      </c>
      <c r="AA8" s="1">
        <v>1</v>
      </c>
      <c r="AB8" s="1">
        <v>1</v>
      </c>
      <c r="AC8" s="1">
        <v>1</v>
      </c>
      <c r="AD8" s="1">
        <v>1</v>
      </c>
      <c r="AE8" s="1">
        <v>1</v>
      </c>
      <c r="AF8" s="1">
        <v>1</v>
      </c>
      <c r="AG8" s="1">
        <v>1</v>
      </c>
      <c r="AH8" s="1">
        <v>0</v>
      </c>
      <c r="AI8" s="1">
        <v>0</v>
      </c>
      <c r="AJ8" s="1">
        <v>0</v>
      </c>
      <c r="AK8" s="1">
        <v>0</v>
      </c>
      <c r="AL8" s="1">
        <v>0</v>
      </c>
      <c r="AM8" s="1">
        <v>0</v>
      </c>
      <c r="AN8" s="1">
        <v>1</v>
      </c>
      <c r="AO8" s="1">
        <v>1</v>
      </c>
      <c r="AP8" s="1">
        <v>1</v>
      </c>
    </row>
    <row r="9" spans="1:43" x14ac:dyDescent="0.25">
      <c r="A9" s="2">
        <v>4</v>
      </c>
      <c r="B9" s="1" t="s">
        <v>26</v>
      </c>
      <c r="C9" s="1" t="s">
        <v>34</v>
      </c>
      <c r="D9" s="1">
        <v>0</v>
      </c>
      <c r="E9" s="1">
        <v>0</v>
      </c>
      <c r="F9" s="1">
        <v>0</v>
      </c>
      <c r="G9" s="1">
        <v>1</v>
      </c>
      <c r="H9" s="1">
        <v>1</v>
      </c>
      <c r="I9" s="1">
        <v>0</v>
      </c>
      <c r="J9" s="1">
        <v>1</v>
      </c>
      <c r="K9" s="1">
        <v>1</v>
      </c>
      <c r="L9" s="1">
        <v>1</v>
      </c>
      <c r="M9" s="1">
        <v>1</v>
      </c>
      <c r="N9" s="1">
        <v>0</v>
      </c>
      <c r="O9" s="1">
        <v>1</v>
      </c>
      <c r="P9" s="1">
        <v>1</v>
      </c>
      <c r="Q9" s="1">
        <v>1</v>
      </c>
      <c r="R9" s="1">
        <v>1</v>
      </c>
      <c r="S9" s="1">
        <v>1</v>
      </c>
      <c r="T9" s="1">
        <v>1</v>
      </c>
      <c r="U9" s="1">
        <v>1</v>
      </c>
      <c r="V9" s="1">
        <v>1</v>
      </c>
      <c r="W9" s="1">
        <v>1</v>
      </c>
      <c r="X9" s="1">
        <v>1</v>
      </c>
      <c r="Y9" s="1">
        <v>1</v>
      </c>
      <c r="Z9" s="1">
        <v>1</v>
      </c>
      <c r="AA9" s="1">
        <v>1</v>
      </c>
      <c r="AB9" s="1">
        <v>1</v>
      </c>
      <c r="AC9" s="1">
        <v>0</v>
      </c>
      <c r="AD9" s="1">
        <v>0</v>
      </c>
      <c r="AE9" s="1">
        <v>1</v>
      </c>
      <c r="AF9" s="1">
        <v>1</v>
      </c>
      <c r="AG9" s="1">
        <v>1</v>
      </c>
      <c r="AH9" s="1">
        <v>0</v>
      </c>
      <c r="AI9" s="1">
        <v>0</v>
      </c>
      <c r="AJ9" s="1">
        <v>0</v>
      </c>
      <c r="AK9" s="1">
        <v>0</v>
      </c>
      <c r="AL9" s="1">
        <v>0</v>
      </c>
      <c r="AM9" s="1">
        <v>0</v>
      </c>
      <c r="AN9" s="1">
        <v>0</v>
      </c>
      <c r="AO9" s="1">
        <v>0</v>
      </c>
    </row>
    <row r="10" spans="1:43" x14ac:dyDescent="0.25">
      <c r="A10" s="21" t="s">
        <v>42</v>
      </c>
      <c r="B10" s="21"/>
      <c r="C10" s="21"/>
    </row>
    <row r="11" spans="1:43" x14ac:dyDescent="0.25">
      <c r="A11" s="2">
        <v>5</v>
      </c>
      <c r="B11" s="1" t="s">
        <v>27</v>
      </c>
      <c r="C11" s="1" t="s">
        <v>35</v>
      </c>
      <c r="D11" s="1">
        <v>0</v>
      </c>
      <c r="E11" s="1">
        <v>0</v>
      </c>
      <c r="F11" s="1">
        <v>1</v>
      </c>
      <c r="G11" s="1">
        <v>1</v>
      </c>
      <c r="H11" s="1">
        <v>1</v>
      </c>
      <c r="I11" s="1">
        <v>0</v>
      </c>
      <c r="J11" s="1">
        <v>0</v>
      </c>
      <c r="K11" s="1">
        <v>0</v>
      </c>
      <c r="L11" s="1">
        <v>0</v>
      </c>
      <c r="M11" s="1">
        <v>1</v>
      </c>
      <c r="N11" s="1">
        <v>0</v>
      </c>
      <c r="O11" s="1">
        <v>1</v>
      </c>
      <c r="P11" s="1">
        <v>1</v>
      </c>
      <c r="Q11" s="1">
        <v>1</v>
      </c>
      <c r="R11" s="1">
        <v>1</v>
      </c>
      <c r="S11" s="1">
        <v>1</v>
      </c>
      <c r="T11" s="1">
        <v>1</v>
      </c>
      <c r="U11" s="1">
        <v>1</v>
      </c>
      <c r="V11" s="1">
        <v>1</v>
      </c>
      <c r="W11" s="1">
        <v>1</v>
      </c>
      <c r="X11" s="1">
        <v>1</v>
      </c>
      <c r="Y11" s="1">
        <v>1</v>
      </c>
      <c r="Z11" s="1">
        <v>1</v>
      </c>
      <c r="AA11" s="1">
        <v>1</v>
      </c>
      <c r="AB11" s="1">
        <v>1</v>
      </c>
      <c r="AC11" s="1">
        <v>1</v>
      </c>
      <c r="AD11" s="1">
        <v>1</v>
      </c>
      <c r="AE11" s="1">
        <v>1</v>
      </c>
      <c r="AF11" s="1">
        <v>1</v>
      </c>
      <c r="AG11" s="1">
        <v>1</v>
      </c>
      <c r="AH11" s="1">
        <v>0</v>
      </c>
      <c r="AI11" s="1">
        <v>0</v>
      </c>
      <c r="AJ11" s="1">
        <v>0</v>
      </c>
      <c r="AK11" s="1">
        <v>0</v>
      </c>
      <c r="AL11" s="1">
        <v>0</v>
      </c>
      <c r="AM11" s="1">
        <v>0</v>
      </c>
      <c r="AN11" s="1">
        <v>1</v>
      </c>
      <c r="AO11" s="1">
        <v>0</v>
      </c>
    </row>
    <row r="12" spans="1:43" x14ac:dyDescent="0.25">
      <c r="A12" s="2">
        <v>6</v>
      </c>
      <c r="B12" s="1" t="s">
        <v>28</v>
      </c>
      <c r="C12" s="1" t="s">
        <v>36</v>
      </c>
      <c r="D12" s="1">
        <v>0</v>
      </c>
      <c r="E12" s="1">
        <v>0</v>
      </c>
      <c r="F12" s="1">
        <v>0</v>
      </c>
      <c r="G12" s="1">
        <v>1</v>
      </c>
      <c r="H12" s="1">
        <v>1</v>
      </c>
      <c r="I12" s="1">
        <v>0</v>
      </c>
      <c r="J12" s="1">
        <v>0</v>
      </c>
      <c r="K12" s="1">
        <v>0</v>
      </c>
      <c r="L12" s="1">
        <v>0</v>
      </c>
      <c r="M12" s="1">
        <v>1</v>
      </c>
      <c r="N12" s="1">
        <v>0</v>
      </c>
      <c r="O12" s="1">
        <v>1</v>
      </c>
      <c r="P12" s="1">
        <v>1</v>
      </c>
      <c r="Q12" s="1">
        <v>1</v>
      </c>
      <c r="R12" s="1">
        <v>1</v>
      </c>
      <c r="S12" s="1">
        <v>0</v>
      </c>
      <c r="T12" s="1">
        <v>0</v>
      </c>
      <c r="U12" s="1">
        <v>0</v>
      </c>
      <c r="V12" s="1">
        <v>1</v>
      </c>
      <c r="W12" s="1">
        <v>1</v>
      </c>
      <c r="X12" s="1">
        <v>0</v>
      </c>
      <c r="Y12" s="1">
        <v>1</v>
      </c>
      <c r="Z12" s="1">
        <v>1</v>
      </c>
      <c r="AA12" s="1">
        <v>1</v>
      </c>
      <c r="AB12" s="1">
        <v>1</v>
      </c>
      <c r="AC12" s="1">
        <v>0</v>
      </c>
      <c r="AD12" s="1">
        <v>0</v>
      </c>
      <c r="AE12" s="1">
        <v>0</v>
      </c>
      <c r="AF12" s="1">
        <v>0</v>
      </c>
      <c r="AG12" s="1">
        <v>1</v>
      </c>
      <c r="AH12" s="1">
        <v>0</v>
      </c>
      <c r="AI12" s="1">
        <v>0</v>
      </c>
      <c r="AJ12" s="1">
        <v>0</v>
      </c>
      <c r="AK12" s="1">
        <v>0</v>
      </c>
      <c r="AL12" s="1">
        <v>0</v>
      </c>
      <c r="AM12" s="1">
        <v>0</v>
      </c>
      <c r="AN12" s="1">
        <v>0</v>
      </c>
      <c r="AO12" s="1">
        <v>0</v>
      </c>
    </row>
    <row r="13" spans="1:43" x14ac:dyDescent="0.25">
      <c r="A13" s="21" t="s">
        <v>43</v>
      </c>
      <c r="B13" s="21"/>
      <c r="C13" s="21"/>
    </row>
    <row r="14" spans="1:43" x14ac:dyDescent="0.25">
      <c r="A14" s="2">
        <v>7</v>
      </c>
      <c r="B14" s="1" t="s">
        <v>29</v>
      </c>
      <c r="C14" s="1" t="s">
        <v>37</v>
      </c>
      <c r="D14" s="1">
        <v>1</v>
      </c>
      <c r="E14" s="1">
        <v>1</v>
      </c>
      <c r="F14" s="1">
        <v>0</v>
      </c>
      <c r="G14" s="1">
        <v>1</v>
      </c>
      <c r="H14" s="1">
        <v>1</v>
      </c>
      <c r="I14" s="1">
        <v>0</v>
      </c>
      <c r="J14" s="1">
        <v>0</v>
      </c>
      <c r="K14" s="1">
        <v>0</v>
      </c>
      <c r="L14" s="1">
        <v>1</v>
      </c>
      <c r="M14" s="1">
        <v>1</v>
      </c>
      <c r="N14" s="1">
        <v>1</v>
      </c>
      <c r="O14" s="1">
        <v>1</v>
      </c>
      <c r="P14" s="1">
        <v>1</v>
      </c>
      <c r="Q14" s="1">
        <v>1</v>
      </c>
      <c r="R14" s="1">
        <v>1</v>
      </c>
      <c r="S14" s="1">
        <v>1</v>
      </c>
      <c r="T14" s="1">
        <v>1</v>
      </c>
      <c r="U14" s="1">
        <v>1</v>
      </c>
      <c r="V14" s="1">
        <v>1</v>
      </c>
      <c r="W14" s="1">
        <v>1</v>
      </c>
      <c r="X14" s="1">
        <v>0</v>
      </c>
      <c r="Y14" s="1">
        <v>0</v>
      </c>
      <c r="Z14" s="1">
        <v>0</v>
      </c>
      <c r="AA14" s="1">
        <v>1</v>
      </c>
      <c r="AB14" s="1">
        <v>1</v>
      </c>
      <c r="AC14" s="1">
        <v>1</v>
      </c>
      <c r="AD14" s="1">
        <v>1</v>
      </c>
      <c r="AE14" s="1">
        <v>1</v>
      </c>
      <c r="AF14" s="1">
        <v>1</v>
      </c>
      <c r="AG14" s="1">
        <v>1</v>
      </c>
      <c r="AH14" s="1">
        <v>0</v>
      </c>
      <c r="AI14" s="1">
        <v>0</v>
      </c>
      <c r="AJ14" s="1">
        <v>0</v>
      </c>
      <c r="AK14" s="1">
        <v>0</v>
      </c>
      <c r="AL14" s="1">
        <v>0</v>
      </c>
      <c r="AM14" s="1">
        <v>0</v>
      </c>
      <c r="AN14" s="1">
        <v>1</v>
      </c>
      <c r="AO14" s="1">
        <v>1</v>
      </c>
      <c r="AP14" s="1">
        <v>1</v>
      </c>
      <c r="AQ14" s="1">
        <v>1</v>
      </c>
    </row>
    <row r="15" spans="1:43" x14ac:dyDescent="0.25">
      <c r="A15" s="2">
        <v>8</v>
      </c>
      <c r="B15" s="1" t="s">
        <v>30</v>
      </c>
      <c r="C15" s="1" t="s">
        <v>38</v>
      </c>
      <c r="D15" s="1">
        <v>0</v>
      </c>
      <c r="E15" s="1">
        <v>0</v>
      </c>
      <c r="F15" s="1">
        <v>1</v>
      </c>
      <c r="G15" s="1">
        <v>1</v>
      </c>
      <c r="H15" s="1">
        <v>1</v>
      </c>
      <c r="I15" s="1">
        <v>0</v>
      </c>
      <c r="J15" s="1">
        <v>0</v>
      </c>
      <c r="K15" s="1">
        <v>0</v>
      </c>
      <c r="L15" s="1">
        <v>1</v>
      </c>
      <c r="M15" s="1">
        <v>1</v>
      </c>
      <c r="N15" s="1">
        <v>1</v>
      </c>
      <c r="O15" s="1">
        <v>1</v>
      </c>
      <c r="P15" s="1">
        <v>1</v>
      </c>
      <c r="Q15" s="1">
        <v>1</v>
      </c>
      <c r="R15" s="1">
        <v>1</v>
      </c>
      <c r="S15" s="1">
        <v>1</v>
      </c>
      <c r="T15" s="1">
        <v>1</v>
      </c>
      <c r="U15" s="1">
        <v>1</v>
      </c>
      <c r="V15" s="1">
        <v>1</v>
      </c>
      <c r="W15" s="1">
        <v>1</v>
      </c>
      <c r="X15" s="1">
        <v>0</v>
      </c>
      <c r="Y15" s="1">
        <v>0</v>
      </c>
      <c r="Z15" s="1">
        <v>0</v>
      </c>
      <c r="AA15" s="1">
        <v>1</v>
      </c>
      <c r="AB15" s="1">
        <v>1</v>
      </c>
      <c r="AC15" s="1">
        <v>1</v>
      </c>
      <c r="AD15" s="1">
        <v>1</v>
      </c>
      <c r="AE15" s="1">
        <v>1</v>
      </c>
      <c r="AF15" s="1">
        <v>1</v>
      </c>
      <c r="AG15" s="1">
        <v>1</v>
      </c>
      <c r="AH15" s="1">
        <v>0</v>
      </c>
      <c r="AI15" s="1">
        <v>0</v>
      </c>
      <c r="AJ15" s="1">
        <v>0</v>
      </c>
      <c r="AK15" s="1">
        <v>0</v>
      </c>
      <c r="AL15" s="1">
        <v>0</v>
      </c>
      <c r="AM15" s="1">
        <v>1</v>
      </c>
      <c r="AN15" s="1">
        <v>1</v>
      </c>
      <c r="AO15" s="1">
        <v>1</v>
      </c>
      <c r="AP15" s="1">
        <v>1</v>
      </c>
      <c r="AQ15" s="1">
        <v>1</v>
      </c>
    </row>
    <row r="16" spans="1:43" x14ac:dyDescent="0.25">
      <c r="A16" s="21" t="s">
        <v>44</v>
      </c>
      <c r="B16" s="21"/>
      <c r="C16" s="21"/>
    </row>
    <row r="17" spans="1:43" x14ac:dyDescent="0.25">
      <c r="A17" s="2">
        <v>9</v>
      </c>
      <c r="B17" s="1" t="s">
        <v>31</v>
      </c>
      <c r="C17" s="1" t="s">
        <v>39</v>
      </c>
      <c r="D17" s="1">
        <v>0</v>
      </c>
      <c r="E17" s="1">
        <v>1</v>
      </c>
      <c r="F17" s="1">
        <v>1</v>
      </c>
      <c r="G17" s="1">
        <v>1</v>
      </c>
      <c r="H17" s="1">
        <v>1</v>
      </c>
      <c r="I17" s="1">
        <v>0</v>
      </c>
      <c r="J17" s="1">
        <v>0</v>
      </c>
      <c r="K17" s="1">
        <v>0</v>
      </c>
      <c r="L17" s="1">
        <v>0</v>
      </c>
      <c r="M17" s="1">
        <v>1</v>
      </c>
      <c r="N17" s="1">
        <v>1</v>
      </c>
      <c r="O17" s="1">
        <v>1</v>
      </c>
      <c r="P17" s="1">
        <v>1</v>
      </c>
      <c r="Q17" s="1">
        <v>1</v>
      </c>
      <c r="R17" s="1">
        <v>1</v>
      </c>
      <c r="S17" s="1">
        <v>1</v>
      </c>
      <c r="T17" s="1">
        <v>1</v>
      </c>
      <c r="U17" s="1">
        <v>1</v>
      </c>
      <c r="V17" s="1">
        <v>1</v>
      </c>
      <c r="W17" s="1">
        <v>1</v>
      </c>
      <c r="X17" s="1">
        <v>0</v>
      </c>
      <c r="Y17" s="1">
        <v>0</v>
      </c>
      <c r="Z17" s="1">
        <v>0</v>
      </c>
      <c r="AA17" s="1">
        <v>1</v>
      </c>
      <c r="AB17" s="1">
        <v>1</v>
      </c>
      <c r="AC17" s="1">
        <v>0</v>
      </c>
      <c r="AD17" s="1">
        <v>0</v>
      </c>
      <c r="AE17" s="1">
        <v>1</v>
      </c>
      <c r="AF17" s="1">
        <v>1</v>
      </c>
      <c r="AG17" s="1">
        <v>1</v>
      </c>
      <c r="AH17" s="1">
        <v>0</v>
      </c>
      <c r="AI17" s="1">
        <v>0</v>
      </c>
      <c r="AJ17" s="1">
        <v>0</v>
      </c>
      <c r="AK17" s="1">
        <v>0</v>
      </c>
      <c r="AL17" s="1">
        <v>0</v>
      </c>
      <c r="AM17" s="1">
        <v>1</v>
      </c>
      <c r="AN17" s="1">
        <v>0</v>
      </c>
      <c r="AO17" s="1">
        <v>0</v>
      </c>
    </row>
    <row r="18" spans="1:43" x14ac:dyDescent="0.25">
      <c r="AM18" s="1">
        <v>0</v>
      </c>
      <c r="AN18" s="1">
        <v>0</v>
      </c>
      <c r="AO18" s="1">
        <v>0</v>
      </c>
    </row>
    <row r="19" spans="1:43" x14ac:dyDescent="0.25">
      <c r="A19" s="20" t="s">
        <v>40</v>
      </c>
      <c r="B19" s="20"/>
      <c r="C19" s="20"/>
    </row>
    <row r="20" spans="1:43" x14ac:dyDescent="0.25">
      <c r="A20" s="21" t="s">
        <v>81</v>
      </c>
      <c r="B20" s="21"/>
      <c r="C20" s="21"/>
    </row>
    <row r="21" spans="1:43" x14ac:dyDescent="0.25">
      <c r="A21" s="2">
        <v>10</v>
      </c>
      <c r="B21" s="1" t="s">
        <v>45</v>
      </c>
      <c r="C21" s="1" t="s">
        <v>79</v>
      </c>
      <c r="D21" s="1">
        <v>0</v>
      </c>
      <c r="E21" s="1">
        <v>0</v>
      </c>
      <c r="F21" s="1">
        <v>0</v>
      </c>
      <c r="G21" s="1">
        <v>1</v>
      </c>
      <c r="H21" s="1">
        <v>0</v>
      </c>
      <c r="I21" s="1">
        <v>0</v>
      </c>
      <c r="J21" s="1">
        <v>0</v>
      </c>
      <c r="K21" s="1">
        <v>0</v>
      </c>
      <c r="L21" s="1">
        <v>0</v>
      </c>
      <c r="M21" s="1">
        <v>1</v>
      </c>
      <c r="N21" s="1">
        <v>0</v>
      </c>
      <c r="O21" s="1">
        <v>0</v>
      </c>
      <c r="P21" s="1">
        <v>0</v>
      </c>
      <c r="Q21" s="1">
        <v>0</v>
      </c>
      <c r="R21" s="1">
        <v>0</v>
      </c>
      <c r="S21" s="1">
        <v>0</v>
      </c>
      <c r="T21" s="1">
        <v>0</v>
      </c>
      <c r="U21" s="1">
        <v>0</v>
      </c>
      <c r="V21" s="1">
        <v>0</v>
      </c>
      <c r="W21" s="1">
        <v>1</v>
      </c>
      <c r="X21" s="1">
        <v>0</v>
      </c>
      <c r="Y21" s="1">
        <v>0</v>
      </c>
      <c r="Z21" s="1">
        <v>0</v>
      </c>
      <c r="AA21" s="1">
        <v>1</v>
      </c>
      <c r="AB21" s="1">
        <v>1</v>
      </c>
      <c r="AC21" s="1">
        <v>1</v>
      </c>
      <c r="AD21" s="1">
        <v>1</v>
      </c>
      <c r="AE21" s="1">
        <v>1</v>
      </c>
      <c r="AF21" s="1">
        <v>1</v>
      </c>
      <c r="AG21" s="1">
        <v>0</v>
      </c>
      <c r="AH21" s="1">
        <v>0</v>
      </c>
      <c r="AI21" s="1">
        <v>0</v>
      </c>
      <c r="AJ21" s="1">
        <v>0</v>
      </c>
      <c r="AK21" s="1">
        <v>0</v>
      </c>
      <c r="AL21" s="1">
        <v>0</v>
      </c>
      <c r="AM21" s="1">
        <v>1</v>
      </c>
      <c r="AN21" s="1">
        <v>1</v>
      </c>
      <c r="AO21" s="1">
        <v>0</v>
      </c>
    </row>
    <row r="22" spans="1:43" x14ac:dyDescent="0.25">
      <c r="A22" s="2">
        <v>11</v>
      </c>
      <c r="B22" s="1" t="s">
        <v>46</v>
      </c>
      <c r="C22" s="1" t="s">
        <v>80</v>
      </c>
      <c r="D22" s="1">
        <v>0</v>
      </c>
      <c r="E22" s="1">
        <v>0</v>
      </c>
      <c r="F22" s="1">
        <v>0</v>
      </c>
      <c r="G22" s="1">
        <v>0</v>
      </c>
      <c r="H22" s="1">
        <v>0</v>
      </c>
      <c r="I22" s="1">
        <v>0</v>
      </c>
      <c r="J22" s="1">
        <v>0</v>
      </c>
      <c r="K22" s="1">
        <v>0</v>
      </c>
      <c r="L22" s="1">
        <v>0</v>
      </c>
      <c r="M22" s="1">
        <v>1</v>
      </c>
      <c r="N22" s="1">
        <v>0</v>
      </c>
      <c r="O22" s="1">
        <v>0</v>
      </c>
      <c r="P22" s="1">
        <v>0</v>
      </c>
      <c r="Q22" s="1">
        <v>0</v>
      </c>
      <c r="R22" s="1">
        <v>0</v>
      </c>
      <c r="S22" s="1">
        <v>0</v>
      </c>
      <c r="T22" s="1">
        <v>0</v>
      </c>
      <c r="U22" s="1">
        <v>0</v>
      </c>
      <c r="V22" s="1">
        <v>0</v>
      </c>
      <c r="W22" s="1">
        <v>0</v>
      </c>
      <c r="X22" s="1">
        <v>0</v>
      </c>
      <c r="Y22" s="1">
        <v>0</v>
      </c>
      <c r="Z22" s="1">
        <v>0</v>
      </c>
      <c r="AA22" s="1">
        <v>1</v>
      </c>
      <c r="AB22" s="1">
        <v>1</v>
      </c>
      <c r="AC22" s="1">
        <v>1</v>
      </c>
      <c r="AD22" s="1">
        <v>1</v>
      </c>
      <c r="AE22" s="1">
        <v>1</v>
      </c>
      <c r="AF22" s="1">
        <v>1</v>
      </c>
      <c r="AG22" s="1">
        <v>0</v>
      </c>
      <c r="AH22" s="1">
        <v>0</v>
      </c>
      <c r="AI22" s="1">
        <v>0</v>
      </c>
      <c r="AJ22" s="1">
        <v>0</v>
      </c>
      <c r="AK22" s="1">
        <v>0</v>
      </c>
      <c r="AL22" s="1">
        <v>0</v>
      </c>
      <c r="AM22" s="1">
        <v>1</v>
      </c>
      <c r="AN22" s="1">
        <v>1</v>
      </c>
      <c r="AO22" s="1">
        <v>0</v>
      </c>
    </row>
    <row r="23" spans="1:43" x14ac:dyDescent="0.25">
      <c r="A23" s="21" t="s">
        <v>84</v>
      </c>
      <c r="B23" s="21"/>
      <c r="C23" s="21"/>
    </row>
    <row r="24" spans="1:43" x14ac:dyDescent="0.25">
      <c r="A24" s="2">
        <v>12</v>
      </c>
      <c r="B24" s="1" t="s">
        <v>47</v>
      </c>
      <c r="C24" s="1" t="s">
        <v>82</v>
      </c>
      <c r="D24" s="1">
        <v>0</v>
      </c>
      <c r="E24" s="1">
        <v>0</v>
      </c>
      <c r="F24" s="1">
        <v>0</v>
      </c>
      <c r="G24" s="1">
        <v>1</v>
      </c>
      <c r="H24" s="1">
        <v>1</v>
      </c>
      <c r="I24" s="1">
        <v>0</v>
      </c>
      <c r="J24" s="1">
        <v>0</v>
      </c>
      <c r="K24" s="1">
        <v>1</v>
      </c>
      <c r="L24" s="1">
        <v>1</v>
      </c>
      <c r="M24" s="1">
        <v>1</v>
      </c>
      <c r="N24" s="1">
        <v>0</v>
      </c>
      <c r="O24" s="1">
        <v>0</v>
      </c>
      <c r="P24" s="1">
        <v>1</v>
      </c>
      <c r="Q24" s="1">
        <v>1</v>
      </c>
      <c r="R24" s="1">
        <v>1</v>
      </c>
      <c r="S24" s="1">
        <v>0</v>
      </c>
      <c r="T24" s="1">
        <v>1</v>
      </c>
      <c r="U24" s="1">
        <v>1</v>
      </c>
      <c r="V24" s="1">
        <v>1</v>
      </c>
      <c r="W24" s="1">
        <v>1</v>
      </c>
      <c r="X24" s="1">
        <v>0</v>
      </c>
      <c r="Y24" s="1">
        <v>1</v>
      </c>
      <c r="Z24" s="1">
        <v>1</v>
      </c>
      <c r="AA24" s="1">
        <v>1</v>
      </c>
      <c r="AB24" s="1">
        <v>1</v>
      </c>
      <c r="AC24" s="1">
        <v>0</v>
      </c>
      <c r="AD24" s="1">
        <v>1</v>
      </c>
      <c r="AE24" s="1">
        <v>1</v>
      </c>
      <c r="AF24" s="1">
        <v>1</v>
      </c>
      <c r="AG24" s="1">
        <v>1</v>
      </c>
      <c r="AH24" s="1">
        <v>0</v>
      </c>
      <c r="AI24" s="1">
        <v>0</v>
      </c>
      <c r="AJ24" s="1">
        <v>0</v>
      </c>
      <c r="AK24" s="1">
        <v>0</v>
      </c>
      <c r="AL24" s="1">
        <v>0</v>
      </c>
      <c r="AM24" s="1">
        <v>1</v>
      </c>
      <c r="AN24" s="1">
        <v>0</v>
      </c>
      <c r="AO24" s="1">
        <v>0</v>
      </c>
      <c r="AP24" s="1">
        <v>1</v>
      </c>
      <c r="AQ24" s="1">
        <v>1</v>
      </c>
    </row>
    <row r="25" spans="1:43" x14ac:dyDescent="0.25">
      <c r="A25" s="2">
        <v>13</v>
      </c>
      <c r="B25" s="1" t="s">
        <v>48</v>
      </c>
      <c r="C25" s="1" t="s">
        <v>83</v>
      </c>
      <c r="D25" s="1">
        <v>1</v>
      </c>
      <c r="E25" s="1">
        <v>1</v>
      </c>
      <c r="F25" s="1">
        <v>1</v>
      </c>
      <c r="G25" s="1">
        <v>1</v>
      </c>
      <c r="H25" s="1">
        <v>1</v>
      </c>
      <c r="I25" s="1">
        <v>1</v>
      </c>
      <c r="J25" s="1">
        <v>0</v>
      </c>
      <c r="K25" s="1">
        <v>1</v>
      </c>
      <c r="L25" s="1">
        <v>1</v>
      </c>
      <c r="M25" s="1">
        <v>1</v>
      </c>
      <c r="N25" s="1">
        <v>1</v>
      </c>
      <c r="O25" s="1">
        <v>1</v>
      </c>
      <c r="P25" s="1">
        <v>1</v>
      </c>
      <c r="Q25" s="1">
        <v>1</v>
      </c>
      <c r="R25" s="1">
        <v>1</v>
      </c>
      <c r="S25" s="1">
        <v>0</v>
      </c>
      <c r="T25" s="1">
        <v>0</v>
      </c>
      <c r="U25" s="1">
        <v>1</v>
      </c>
      <c r="V25" s="1">
        <v>1</v>
      </c>
      <c r="W25" s="1">
        <v>1</v>
      </c>
      <c r="X25" s="1">
        <v>1</v>
      </c>
      <c r="Y25" s="1">
        <v>1</v>
      </c>
      <c r="Z25" s="1">
        <v>1</v>
      </c>
      <c r="AA25" s="1">
        <v>1</v>
      </c>
      <c r="AB25" s="1">
        <v>1</v>
      </c>
      <c r="AC25" s="1">
        <v>1</v>
      </c>
      <c r="AD25" s="1">
        <v>0</v>
      </c>
      <c r="AE25" s="1">
        <v>1</v>
      </c>
      <c r="AF25" s="1">
        <v>1</v>
      </c>
      <c r="AG25" s="1">
        <v>1</v>
      </c>
      <c r="AH25" s="1">
        <v>0</v>
      </c>
      <c r="AI25" s="1">
        <v>0</v>
      </c>
      <c r="AJ25" s="1">
        <v>0</v>
      </c>
      <c r="AK25" s="1">
        <v>0</v>
      </c>
      <c r="AL25" s="1">
        <v>0</v>
      </c>
      <c r="AM25" s="1">
        <v>1</v>
      </c>
      <c r="AN25" s="1">
        <v>1</v>
      </c>
      <c r="AO25" s="1">
        <v>1</v>
      </c>
      <c r="AP25" s="1">
        <v>1</v>
      </c>
      <c r="AQ25" s="1">
        <v>1</v>
      </c>
    </row>
    <row r="26" spans="1:43" x14ac:dyDescent="0.25">
      <c r="A26" s="2">
        <v>14</v>
      </c>
      <c r="B26" s="1" t="s">
        <v>49</v>
      </c>
      <c r="C26" s="1" t="s">
        <v>85</v>
      </c>
      <c r="D26" s="1">
        <v>1</v>
      </c>
      <c r="E26" s="1">
        <v>1</v>
      </c>
      <c r="F26" s="1">
        <v>1</v>
      </c>
      <c r="G26" s="1">
        <v>1</v>
      </c>
      <c r="H26" s="1">
        <v>1</v>
      </c>
      <c r="I26" s="1">
        <v>0</v>
      </c>
      <c r="J26" s="1">
        <v>0</v>
      </c>
      <c r="K26" s="1">
        <v>1</v>
      </c>
      <c r="L26" s="1">
        <v>1</v>
      </c>
      <c r="M26" s="1">
        <v>1</v>
      </c>
      <c r="N26" s="1">
        <v>1</v>
      </c>
      <c r="O26" s="1">
        <v>1</v>
      </c>
      <c r="P26" s="1">
        <v>1</v>
      </c>
      <c r="Q26" s="1">
        <v>1</v>
      </c>
      <c r="R26" s="1">
        <v>1</v>
      </c>
      <c r="S26" s="1">
        <v>1</v>
      </c>
      <c r="T26" s="1">
        <v>1</v>
      </c>
      <c r="U26" s="1">
        <v>1</v>
      </c>
      <c r="V26" s="1">
        <v>1</v>
      </c>
      <c r="W26" s="1">
        <v>1</v>
      </c>
      <c r="X26" s="1">
        <v>1</v>
      </c>
      <c r="Y26" s="1">
        <v>1</v>
      </c>
      <c r="Z26" s="1">
        <v>1</v>
      </c>
      <c r="AA26" s="1">
        <v>1</v>
      </c>
      <c r="AB26" s="1">
        <v>1</v>
      </c>
      <c r="AC26" s="1">
        <v>1</v>
      </c>
      <c r="AD26" s="1">
        <v>1</v>
      </c>
      <c r="AE26" s="1">
        <v>0</v>
      </c>
      <c r="AF26" s="1">
        <v>0</v>
      </c>
      <c r="AG26" s="1">
        <v>0</v>
      </c>
      <c r="AH26" s="1">
        <v>0</v>
      </c>
      <c r="AI26" s="1">
        <v>0</v>
      </c>
      <c r="AJ26" s="1">
        <v>0</v>
      </c>
      <c r="AK26" s="1">
        <v>0</v>
      </c>
      <c r="AL26" s="1">
        <v>0</v>
      </c>
      <c r="AM26" s="1">
        <v>1</v>
      </c>
      <c r="AN26" s="1">
        <v>1</v>
      </c>
      <c r="AO26" s="1">
        <v>1</v>
      </c>
      <c r="AP26" s="1">
        <v>1</v>
      </c>
      <c r="AQ26" s="1">
        <v>1</v>
      </c>
    </row>
    <row r="27" spans="1:43" x14ac:dyDescent="0.25">
      <c r="A27" s="2">
        <v>15</v>
      </c>
      <c r="B27" s="1" t="s">
        <v>50</v>
      </c>
      <c r="C27" s="1" t="s">
        <v>86</v>
      </c>
      <c r="D27" s="1">
        <v>0</v>
      </c>
      <c r="E27" s="1">
        <v>0</v>
      </c>
      <c r="F27" s="1">
        <v>0</v>
      </c>
      <c r="G27" s="1">
        <v>1</v>
      </c>
      <c r="H27" s="1">
        <v>1</v>
      </c>
      <c r="I27" s="1">
        <v>0</v>
      </c>
      <c r="J27" s="1">
        <v>0</v>
      </c>
      <c r="K27" s="1">
        <v>1</v>
      </c>
      <c r="L27" s="1">
        <v>1</v>
      </c>
      <c r="M27" s="1">
        <v>1</v>
      </c>
      <c r="N27" s="1">
        <v>1</v>
      </c>
      <c r="O27" s="1">
        <v>1</v>
      </c>
      <c r="P27" s="1">
        <v>1</v>
      </c>
      <c r="Q27" s="1">
        <v>1</v>
      </c>
      <c r="R27" s="1">
        <v>1</v>
      </c>
      <c r="S27" s="1">
        <v>0</v>
      </c>
      <c r="T27" s="1">
        <v>0</v>
      </c>
      <c r="U27" s="1">
        <v>0</v>
      </c>
      <c r="V27" s="1">
        <v>1</v>
      </c>
      <c r="W27" s="1">
        <v>1</v>
      </c>
      <c r="X27" s="1">
        <v>0</v>
      </c>
      <c r="Y27" s="1">
        <v>0</v>
      </c>
      <c r="Z27" s="1">
        <v>1</v>
      </c>
      <c r="AA27" s="1">
        <v>1</v>
      </c>
      <c r="AB27" s="1">
        <v>1</v>
      </c>
      <c r="AC27" s="1">
        <v>1</v>
      </c>
      <c r="AD27" s="1">
        <v>1</v>
      </c>
      <c r="AE27" s="1">
        <v>1</v>
      </c>
      <c r="AF27" s="1">
        <v>1</v>
      </c>
      <c r="AG27" s="1">
        <v>1</v>
      </c>
      <c r="AH27" s="1">
        <v>0</v>
      </c>
      <c r="AI27" s="1">
        <v>0</v>
      </c>
      <c r="AJ27" s="1">
        <v>0</v>
      </c>
      <c r="AK27" s="1">
        <v>0</v>
      </c>
      <c r="AL27" s="1">
        <v>0</v>
      </c>
      <c r="AM27" s="1">
        <v>1</v>
      </c>
      <c r="AN27" s="1">
        <v>1</v>
      </c>
      <c r="AO27" s="1">
        <v>1</v>
      </c>
      <c r="AP27" s="1">
        <v>1</v>
      </c>
      <c r="AQ27" s="1">
        <v>1</v>
      </c>
    </row>
    <row r="28" spans="1:43" x14ac:dyDescent="0.25">
      <c r="A28" s="2">
        <v>16</v>
      </c>
      <c r="B28" s="1" t="s">
        <v>51</v>
      </c>
      <c r="C28" s="1" t="s">
        <v>87</v>
      </c>
      <c r="D28" s="1">
        <v>0</v>
      </c>
      <c r="E28" s="1">
        <v>0</v>
      </c>
      <c r="F28" s="1">
        <v>0</v>
      </c>
      <c r="G28" s="1">
        <v>1</v>
      </c>
      <c r="H28" s="1">
        <v>0</v>
      </c>
      <c r="I28" s="1">
        <v>0</v>
      </c>
      <c r="J28" s="1">
        <v>0</v>
      </c>
      <c r="K28" s="1">
        <v>1</v>
      </c>
      <c r="L28" s="1">
        <v>1</v>
      </c>
      <c r="M28" s="1">
        <v>1</v>
      </c>
      <c r="N28" s="1">
        <v>1</v>
      </c>
      <c r="O28" s="1">
        <v>1</v>
      </c>
      <c r="P28" s="1">
        <v>1</v>
      </c>
      <c r="Q28" s="1">
        <v>1</v>
      </c>
      <c r="R28" s="1">
        <v>1</v>
      </c>
      <c r="S28" s="1">
        <v>0</v>
      </c>
      <c r="T28" s="1">
        <v>0</v>
      </c>
      <c r="U28" s="1">
        <v>0</v>
      </c>
      <c r="V28" s="1">
        <v>0</v>
      </c>
      <c r="W28" s="1">
        <v>0</v>
      </c>
      <c r="X28" s="1">
        <v>0</v>
      </c>
      <c r="Y28" s="1">
        <v>0</v>
      </c>
      <c r="Z28" s="1">
        <v>1</v>
      </c>
      <c r="AA28" s="1">
        <v>1</v>
      </c>
      <c r="AB28" s="1">
        <v>1</v>
      </c>
      <c r="AC28" s="1">
        <v>0</v>
      </c>
      <c r="AD28" s="1">
        <v>0</v>
      </c>
      <c r="AE28" s="1">
        <v>1</v>
      </c>
      <c r="AF28" s="1">
        <v>1</v>
      </c>
      <c r="AG28" s="1">
        <v>1</v>
      </c>
      <c r="AH28" s="1">
        <v>0</v>
      </c>
      <c r="AI28" s="1">
        <v>0</v>
      </c>
      <c r="AJ28" s="1">
        <v>0</v>
      </c>
      <c r="AK28" s="1">
        <v>0</v>
      </c>
      <c r="AL28" s="1">
        <v>0</v>
      </c>
      <c r="AM28" s="1">
        <v>1</v>
      </c>
      <c r="AN28" s="1">
        <v>0</v>
      </c>
      <c r="AO28" s="1">
        <v>0</v>
      </c>
      <c r="AQ28" s="1">
        <v>1</v>
      </c>
    </row>
    <row r="29" spans="1:43" x14ac:dyDescent="0.25">
      <c r="A29" s="21" t="s">
        <v>88</v>
      </c>
      <c r="B29" s="21"/>
      <c r="C29" s="21"/>
    </row>
    <row r="30" spans="1:43" x14ac:dyDescent="0.25">
      <c r="A30" s="2">
        <v>17</v>
      </c>
      <c r="B30" s="1" t="s">
        <v>52</v>
      </c>
      <c r="C30" s="1" t="s">
        <v>89</v>
      </c>
      <c r="D30" s="1">
        <v>1</v>
      </c>
      <c r="E30" s="1">
        <v>0</v>
      </c>
      <c r="F30" s="1">
        <v>1</v>
      </c>
      <c r="G30" s="1">
        <v>1</v>
      </c>
      <c r="H30" s="1">
        <v>1</v>
      </c>
      <c r="I30" s="1">
        <v>0</v>
      </c>
      <c r="J30" s="1">
        <v>0</v>
      </c>
      <c r="K30" s="1">
        <v>1</v>
      </c>
      <c r="L30" s="1">
        <v>1</v>
      </c>
      <c r="M30" s="1">
        <v>1</v>
      </c>
      <c r="N30" s="1">
        <v>1</v>
      </c>
      <c r="O30" s="1">
        <v>1</v>
      </c>
      <c r="P30" s="1">
        <v>0</v>
      </c>
      <c r="Q30" s="1">
        <v>0</v>
      </c>
      <c r="R30" s="1">
        <v>0</v>
      </c>
      <c r="S30" s="1">
        <v>1</v>
      </c>
      <c r="T30" s="1">
        <v>1</v>
      </c>
      <c r="U30" s="1">
        <v>1</v>
      </c>
      <c r="V30" s="1">
        <v>1</v>
      </c>
      <c r="W30" s="1">
        <v>1</v>
      </c>
      <c r="X30" s="1">
        <v>0</v>
      </c>
      <c r="Y30" s="1">
        <v>0</v>
      </c>
      <c r="Z30" s="1">
        <v>1</v>
      </c>
      <c r="AA30" s="1">
        <v>1</v>
      </c>
      <c r="AB30" s="1">
        <v>1</v>
      </c>
      <c r="AC30" s="1">
        <v>1</v>
      </c>
      <c r="AD30" s="1">
        <v>1</v>
      </c>
      <c r="AE30" s="1">
        <v>1</v>
      </c>
      <c r="AF30" s="1">
        <v>1</v>
      </c>
      <c r="AG30" s="1">
        <v>1</v>
      </c>
      <c r="AH30" s="1">
        <v>0</v>
      </c>
      <c r="AI30" s="1">
        <v>0</v>
      </c>
      <c r="AJ30" s="1">
        <v>0</v>
      </c>
      <c r="AK30" s="1">
        <v>0</v>
      </c>
      <c r="AL30" s="1">
        <v>0</v>
      </c>
      <c r="AM30" s="1">
        <v>1</v>
      </c>
      <c r="AN30" s="1">
        <v>1</v>
      </c>
      <c r="AO30" s="1">
        <v>1</v>
      </c>
      <c r="AP30" s="1">
        <v>1</v>
      </c>
    </row>
    <row r="31" spans="1:43" x14ac:dyDescent="0.25">
      <c r="A31" s="2">
        <v>18</v>
      </c>
      <c r="B31" s="1" t="s">
        <v>53</v>
      </c>
      <c r="C31" s="1" t="s">
        <v>90</v>
      </c>
      <c r="D31" s="1">
        <v>0</v>
      </c>
      <c r="E31" s="1">
        <v>1</v>
      </c>
      <c r="F31" s="1">
        <v>1</v>
      </c>
      <c r="G31" s="1">
        <v>0</v>
      </c>
      <c r="H31" s="1">
        <v>0</v>
      </c>
      <c r="I31" s="1">
        <v>0</v>
      </c>
      <c r="J31" s="1">
        <v>0</v>
      </c>
      <c r="K31" s="1">
        <v>0</v>
      </c>
      <c r="L31" s="1">
        <v>0</v>
      </c>
      <c r="N31" s="1">
        <v>1</v>
      </c>
      <c r="O31" s="1">
        <v>1</v>
      </c>
      <c r="P31" s="1">
        <v>0</v>
      </c>
      <c r="Q31" s="1">
        <v>0</v>
      </c>
      <c r="R31" s="1">
        <v>0</v>
      </c>
      <c r="S31" s="1">
        <v>1</v>
      </c>
      <c r="T31" s="1">
        <v>1</v>
      </c>
      <c r="U31" s="1">
        <v>1</v>
      </c>
      <c r="V31" s="1">
        <v>1</v>
      </c>
      <c r="W31" s="1">
        <v>1</v>
      </c>
      <c r="X31" s="1">
        <v>0</v>
      </c>
      <c r="Y31" s="1">
        <v>0</v>
      </c>
      <c r="Z31" s="1">
        <v>1</v>
      </c>
      <c r="AA31" s="1">
        <v>1</v>
      </c>
      <c r="AB31" s="1">
        <v>1</v>
      </c>
      <c r="AC31" s="1">
        <v>1</v>
      </c>
      <c r="AD31" s="1">
        <v>1</v>
      </c>
      <c r="AE31" s="1">
        <v>1</v>
      </c>
      <c r="AF31" s="1">
        <v>1</v>
      </c>
      <c r="AG31" s="1">
        <v>1</v>
      </c>
      <c r="AH31" s="1">
        <v>0</v>
      </c>
      <c r="AI31" s="1">
        <v>0</v>
      </c>
      <c r="AJ31" s="1">
        <v>0</v>
      </c>
      <c r="AK31" s="1">
        <v>0</v>
      </c>
      <c r="AL31" s="1">
        <v>0</v>
      </c>
      <c r="AM31" s="1">
        <v>0</v>
      </c>
      <c r="AN31" s="1">
        <v>1</v>
      </c>
      <c r="AO31" s="1">
        <v>1</v>
      </c>
      <c r="AP31" s="1">
        <v>1</v>
      </c>
    </row>
    <row r="32" spans="1:43" x14ac:dyDescent="0.25">
      <c r="A32" s="2">
        <v>19</v>
      </c>
      <c r="B32" s="1" t="s">
        <v>54</v>
      </c>
      <c r="C32" s="1" t="s">
        <v>91</v>
      </c>
      <c r="D32" s="1">
        <v>1</v>
      </c>
      <c r="E32" s="1">
        <v>0</v>
      </c>
      <c r="F32" s="1">
        <v>0</v>
      </c>
      <c r="G32" s="1">
        <v>1</v>
      </c>
      <c r="H32" s="1">
        <v>1</v>
      </c>
      <c r="I32" s="1">
        <v>0</v>
      </c>
      <c r="J32" s="1">
        <v>0</v>
      </c>
      <c r="K32" s="1">
        <v>1</v>
      </c>
      <c r="L32" s="1">
        <v>1</v>
      </c>
      <c r="M32" s="1">
        <v>1</v>
      </c>
      <c r="N32" s="1">
        <v>0</v>
      </c>
      <c r="O32" s="1">
        <v>0</v>
      </c>
      <c r="P32" s="1">
        <v>0</v>
      </c>
      <c r="Q32" s="1">
        <v>0</v>
      </c>
      <c r="R32" s="1">
        <v>0</v>
      </c>
      <c r="S32" s="1">
        <v>0</v>
      </c>
      <c r="T32" s="1">
        <v>1</v>
      </c>
      <c r="U32" s="1">
        <v>1</v>
      </c>
      <c r="V32" s="1">
        <v>1</v>
      </c>
      <c r="W32" s="1">
        <v>1</v>
      </c>
      <c r="X32" s="1">
        <v>0</v>
      </c>
      <c r="Y32" s="1">
        <v>1</v>
      </c>
      <c r="Z32" s="1">
        <v>1</v>
      </c>
      <c r="AA32" s="1">
        <v>1</v>
      </c>
      <c r="AB32" s="1">
        <v>1</v>
      </c>
      <c r="AC32" s="1">
        <v>1</v>
      </c>
      <c r="AD32" s="1">
        <v>1</v>
      </c>
      <c r="AE32" s="1">
        <v>1</v>
      </c>
      <c r="AF32" s="1">
        <v>1</v>
      </c>
      <c r="AG32" s="1">
        <v>1</v>
      </c>
      <c r="AH32" s="1">
        <v>0</v>
      </c>
      <c r="AI32" s="1">
        <v>0</v>
      </c>
      <c r="AJ32" s="1">
        <v>0</v>
      </c>
      <c r="AK32" s="1">
        <v>0</v>
      </c>
      <c r="AL32" s="1">
        <v>0</v>
      </c>
      <c r="AM32" s="1">
        <v>0</v>
      </c>
      <c r="AN32" s="1">
        <v>1</v>
      </c>
      <c r="AO32" s="1">
        <v>1</v>
      </c>
      <c r="AP32" s="1">
        <v>1</v>
      </c>
    </row>
    <row r="33" spans="1:43" x14ac:dyDescent="0.25">
      <c r="A33" s="21" t="s">
        <v>92</v>
      </c>
      <c r="B33" s="21"/>
      <c r="C33" s="21"/>
    </row>
    <row r="34" spans="1:43" x14ac:dyDescent="0.25">
      <c r="A34" s="2">
        <v>20</v>
      </c>
      <c r="B34" s="1" t="s">
        <v>55</v>
      </c>
      <c r="C34" s="1" t="s">
        <v>93</v>
      </c>
      <c r="D34" s="1">
        <v>1</v>
      </c>
      <c r="E34" s="1">
        <v>1</v>
      </c>
      <c r="F34" s="1">
        <v>1</v>
      </c>
      <c r="G34" s="1">
        <v>1</v>
      </c>
      <c r="H34" s="1">
        <v>1</v>
      </c>
      <c r="I34" s="1">
        <v>0</v>
      </c>
      <c r="J34" s="1">
        <v>1</v>
      </c>
      <c r="K34" s="1">
        <v>1</v>
      </c>
      <c r="L34" s="1">
        <v>1</v>
      </c>
      <c r="M34" s="1">
        <v>1</v>
      </c>
      <c r="N34" s="1">
        <v>1</v>
      </c>
      <c r="O34" s="1">
        <v>1</v>
      </c>
      <c r="P34" s="1">
        <v>1</v>
      </c>
      <c r="Q34" s="1">
        <v>1</v>
      </c>
      <c r="R34" s="1">
        <v>1</v>
      </c>
      <c r="S34" s="1">
        <v>1</v>
      </c>
      <c r="T34" s="1">
        <v>1</v>
      </c>
      <c r="U34" s="1">
        <v>1</v>
      </c>
      <c r="V34" s="1">
        <v>1</v>
      </c>
      <c r="W34" s="1">
        <v>1</v>
      </c>
      <c r="X34" s="1">
        <v>1</v>
      </c>
      <c r="Y34" s="1">
        <v>1</v>
      </c>
      <c r="Z34" s="1">
        <v>1</v>
      </c>
      <c r="AA34" s="1">
        <v>1</v>
      </c>
      <c r="AB34" s="1">
        <v>1</v>
      </c>
      <c r="AC34" s="1">
        <v>1</v>
      </c>
      <c r="AD34" s="1">
        <v>1</v>
      </c>
      <c r="AE34" s="1">
        <v>1</v>
      </c>
      <c r="AF34" s="1">
        <v>1</v>
      </c>
      <c r="AG34" s="1">
        <v>1</v>
      </c>
      <c r="AH34" s="1">
        <v>0</v>
      </c>
      <c r="AI34" s="1">
        <v>0</v>
      </c>
      <c r="AJ34" s="1">
        <v>0</v>
      </c>
      <c r="AK34" s="1">
        <v>0</v>
      </c>
      <c r="AL34" s="1">
        <v>0</v>
      </c>
      <c r="AM34" s="1">
        <v>0</v>
      </c>
      <c r="AN34" s="1">
        <v>1</v>
      </c>
      <c r="AO34" s="1">
        <v>1</v>
      </c>
      <c r="AP34" s="1">
        <v>1</v>
      </c>
      <c r="AQ34" s="1">
        <v>1</v>
      </c>
    </row>
    <row r="35" spans="1:43" x14ac:dyDescent="0.25">
      <c r="A35" s="2">
        <v>21</v>
      </c>
      <c r="B35" s="1" t="s">
        <v>56</v>
      </c>
      <c r="C35" s="1" t="s">
        <v>94</v>
      </c>
      <c r="D35" s="1">
        <v>0</v>
      </c>
      <c r="E35" s="1">
        <v>0</v>
      </c>
      <c r="F35" s="1">
        <v>0</v>
      </c>
      <c r="G35" s="1">
        <v>1</v>
      </c>
      <c r="H35" s="1">
        <v>1</v>
      </c>
      <c r="I35" s="1">
        <v>0</v>
      </c>
      <c r="J35" s="1">
        <v>1</v>
      </c>
      <c r="K35" s="1">
        <v>1</v>
      </c>
      <c r="L35" s="1">
        <v>1</v>
      </c>
      <c r="M35" s="1">
        <v>1</v>
      </c>
      <c r="N35" s="1">
        <v>0</v>
      </c>
      <c r="O35" s="1">
        <v>0</v>
      </c>
      <c r="P35" s="1">
        <v>1</v>
      </c>
      <c r="Q35" s="1">
        <v>1</v>
      </c>
      <c r="R35" s="1">
        <v>1</v>
      </c>
      <c r="S35" s="1">
        <v>1</v>
      </c>
      <c r="T35" s="1">
        <v>1</v>
      </c>
      <c r="U35" s="1">
        <v>1</v>
      </c>
      <c r="V35" s="1">
        <v>1</v>
      </c>
      <c r="W35" s="1">
        <v>1</v>
      </c>
      <c r="X35" s="1">
        <v>1</v>
      </c>
      <c r="Y35" s="1">
        <v>1</v>
      </c>
      <c r="Z35" s="1">
        <v>1</v>
      </c>
      <c r="AA35" s="1">
        <v>1</v>
      </c>
      <c r="AB35" s="1">
        <v>1</v>
      </c>
      <c r="AC35" s="1">
        <v>1</v>
      </c>
      <c r="AD35" s="1">
        <v>1</v>
      </c>
      <c r="AE35" s="1">
        <v>1</v>
      </c>
      <c r="AF35" s="1">
        <v>1</v>
      </c>
      <c r="AG35" s="1">
        <v>1</v>
      </c>
      <c r="AH35" s="1">
        <v>0</v>
      </c>
      <c r="AI35" s="1">
        <v>0</v>
      </c>
      <c r="AJ35" s="1">
        <v>0</v>
      </c>
      <c r="AK35" s="1">
        <v>0</v>
      </c>
      <c r="AL35" s="1">
        <v>0</v>
      </c>
      <c r="AM35" s="1">
        <v>0</v>
      </c>
      <c r="AN35" s="1">
        <v>1</v>
      </c>
      <c r="AO35" s="1">
        <v>1</v>
      </c>
      <c r="AP35" s="1">
        <v>1</v>
      </c>
      <c r="AQ35" s="1">
        <v>1</v>
      </c>
    </row>
    <row r="36" spans="1:43" x14ac:dyDescent="0.25">
      <c r="A36" s="2">
        <v>22</v>
      </c>
      <c r="B36" s="1" t="s">
        <v>57</v>
      </c>
      <c r="C36" s="1" t="s">
        <v>95</v>
      </c>
      <c r="D36" s="1">
        <v>1</v>
      </c>
      <c r="E36" s="1">
        <v>1</v>
      </c>
      <c r="F36" s="1">
        <v>1</v>
      </c>
      <c r="G36" s="1">
        <v>1</v>
      </c>
      <c r="H36" s="1">
        <v>1</v>
      </c>
      <c r="I36" s="1">
        <v>0</v>
      </c>
      <c r="J36" s="1">
        <v>1</v>
      </c>
      <c r="K36" s="1">
        <v>1</v>
      </c>
      <c r="L36" s="1">
        <v>1</v>
      </c>
      <c r="M36" s="1">
        <v>1</v>
      </c>
      <c r="N36" s="1">
        <v>1</v>
      </c>
      <c r="O36" s="1">
        <v>1</v>
      </c>
      <c r="P36" s="1">
        <v>1</v>
      </c>
      <c r="Q36" s="1">
        <v>1</v>
      </c>
      <c r="R36" s="1">
        <v>1</v>
      </c>
      <c r="S36" s="1">
        <v>1</v>
      </c>
      <c r="T36" s="1">
        <v>1</v>
      </c>
      <c r="U36" s="1">
        <v>1</v>
      </c>
      <c r="V36" s="1">
        <v>1</v>
      </c>
      <c r="W36" s="1">
        <v>1</v>
      </c>
      <c r="X36" s="1">
        <v>1</v>
      </c>
      <c r="Y36" s="1">
        <v>1</v>
      </c>
      <c r="Z36" s="1">
        <v>1</v>
      </c>
      <c r="AA36" s="1">
        <v>1</v>
      </c>
      <c r="AB36" s="1">
        <v>1</v>
      </c>
      <c r="AC36" s="1">
        <v>1</v>
      </c>
      <c r="AD36" s="1">
        <v>1</v>
      </c>
      <c r="AE36" s="1">
        <v>1</v>
      </c>
      <c r="AF36" s="1">
        <v>1</v>
      </c>
      <c r="AG36" s="1">
        <v>1</v>
      </c>
      <c r="AH36" s="1">
        <v>0</v>
      </c>
      <c r="AI36" s="1">
        <v>0</v>
      </c>
      <c r="AJ36" s="1">
        <v>0</v>
      </c>
      <c r="AK36" s="1">
        <v>0</v>
      </c>
      <c r="AL36" s="1">
        <v>0</v>
      </c>
      <c r="AM36" s="1">
        <v>0</v>
      </c>
      <c r="AN36" s="1">
        <v>1</v>
      </c>
      <c r="AO36" s="1">
        <v>0</v>
      </c>
    </row>
    <row r="37" spans="1:43" x14ac:dyDescent="0.25">
      <c r="A37" s="2">
        <v>23</v>
      </c>
      <c r="B37" s="1" t="s">
        <v>58</v>
      </c>
      <c r="C37" s="1" t="s">
        <v>96</v>
      </c>
      <c r="D37" s="1">
        <v>0</v>
      </c>
      <c r="E37" s="1">
        <v>0</v>
      </c>
      <c r="F37" s="1">
        <v>0</v>
      </c>
      <c r="G37" s="1">
        <v>1</v>
      </c>
      <c r="H37" s="1">
        <v>1</v>
      </c>
      <c r="I37" s="1">
        <v>0</v>
      </c>
      <c r="J37" s="1">
        <v>1</v>
      </c>
      <c r="K37" s="1">
        <v>1</v>
      </c>
      <c r="L37" s="1">
        <v>1</v>
      </c>
      <c r="M37" s="1">
        <v>1</v>
      </c>
      <c r="N37" s="1">
        <v>1</v>
      </c>
      <c r="O37" s="1">
        <v>1</v>
      </c>
      <c r="P37" s="1">
        <v>1</v>
      </c>
      <c r="Q37" s="1">
        <v>1</v>
      </c>
      <c r="R37" s="1">
        <v>1</v>
      </c>
      <c r="S37" s="1">
        <v>1</v>
      </c>
      <c r="T37" s="1">
        <v>1</v>
      </c>
      <c r="U37" s="1">
        <v>1</v>
      </c>
      <c r="V37" s="1">
        <v>1</v>
      </c>
      <c r="W37" s="1">
        <v>1</v>
      </c>
      <c r="X37" s="1">
        <v>1</v>
      </c>
      <c r="Y37" s="1">
        <v>1</v>
      </c>
      <c r="Z37" s="1">
        <v>1</v>
      </c>
      <c r="AA37" s="1">
        <v>1</v>
      </c>
      <c r="AB37" s="1">
        <v>1</v>
      </c>
      <c r="AC37" s="1">
        <v>1</v>
      </c>
      <c r="AD37" s="1">
        <v>1</v>
      </c>
      <c r="AE37" s="1">
        <v>1</v>
      </c>
      <c r="AF37" s="1">
        <v>1</v>
      </c>
      <c r="AG37" s="1">
        <v>1</v>
      </c>
      <c r="AH37" s="1">
        <v>0</v>
      </c>
      <c r="AI37" s="1">
        <v>0</v>
      </c>
      <c r="AJ37" s="1">
        <v>0</v>
      </c>
      <c r="AK37" s="1">
        <v>0</v>
      </c>
      <c r="AL37" s="1">
        <v>0</v>
      </c>
      <c r="AM37" s="1">
        <v>0</v>
      </c>
      <c r="AN37" s="1">
        <v>1</v>
      </c>
      <c r="AO37" s="1">
        <v>0</v>
      </c>
    </row>
    <row r="38" spans="1:43" x14ac:dyDescent="0.25">
      <c r="A38" s="21" t="s">
        <v>97</v>
      </c>
      <c r="B38" s="21"/>
      <c r="C38" s="21"/>
    </row>
    <row r="39" spans="1:43" x14ac:dyDescent="0.25">
      <c r="A39" s="2">
        <v>24</v>
      </c>
      <c r="B39" s="1" t="s">
        <v>59</v>
      </c>
      <c r="C39" s="1" t="s">
        <v>98</v>
      </c>
      <c r="D39" s="1">
        <v>1</v>
      </c>
      <c r="E39" s="1">
        <v>1</v>
      </c>
      <c r="F39" s="1">
        <v>1</v>
      </c>
      <c r="G39" s="1">
        <v>1</v>
      </c>
      <c r="H39" s="1">
        <v>1</v>
      </c>
      <c r="I39" s="1">
        <v>1</v>
      </c>
      <c r="J39" s="1">
        <v>1</v>
      </c>
      <c r="K39" s="1">
        <v>1</v>
      </c>
      <c r="L39" s="1">
        <v>1</v>
      </c>
      <c r="M39" s="1">
        <v>1</v>
      </c>
      <c r="N39" s="1">
        <v>1</v>
      </c>
      <c r="O39" s="1">
        <v>1</v>
      </c>
      <c r="P39" s="1">
        <v>1</v>
      </c>
      <c r="Q39" s="1">
        <v>1</v>
      </c>
      <c r="R39" s="1">
        <v>1</v>
      </c>
      <c r="S39" s="1">
        <v>1</v>
      </c>
      <c r="T39" s="1">
        <v>1</v>
      </c>
      <c r="U39" s="1">
        <v>1</v>
      </c>
      <c r="V39" s="1">
        <v>1</v>
      </c>
      <c r="W39" s="1">
        <v>1</v>
      </c>
      <c r="X39" s="1">
        <v>0</v>
      </c>
      <c r="Y39" s="1">
        <v>0</v>
      </c>
      <c r="Z39" s="1">
        <v>1</v>
      </c>
      <c r="AA39" s="1">
        <v>1</v>
      </c>
      <c r="AB39" s="1">
        <v>1</v>
      </c>
      <c r="AC39" s="1">
        <v>1</v>
      </c>
      <c r="AD39" s="1">
        <v>1</v>
      </c>
      <c r="AE39" s="1">
        <v>1</v>
      </c>
      <c r="AF39" s="1">
        <v>1</v>
      </c>
      <c r="AG39" s="1">
        <v>1</v>
      </c>
      <c r="AH39" s="1">
        <v>0</v>
      </c>
      <c r="AI39" s="1">
        <v>0</v>
      </c>
      <c r="AJ39" s="1">
        <v>0</v>
      </c>
      <c r="AK39" s="1">
        <v>0</v>
      </c>
      <c r="AL39" s="1">
        <v>0</v>
      </c>
      <c r="AM39" s="1">
        <v>0</v>
      </c>
      <c r="AN39" s="1">
        <v>0</v>
      </c>
      <c r="AO39" s="1">
        <v>1</v>
      </c>
      <c r="AP39" s="1">
        <v>1</v>
      </c>
      <c r="AQ39" s="1">
        <v>1</v>
      </c>
    </row>
    <row r="40" spans="1:43" x14ac:dyDescent="0.25">
      <c r="A40" s="2">
        <v>25</v>
      </c>
      <c r="B40" s="1" t="s">
        <v>60</v>
      </c>
      <c r="C40" s="1" t="s">
        <v>99</v>
      </c>
      <c r="D40" s="1">
        <v>0</v>
      </c>
      <c r="E40" s="1">
        <v>1</v>
      </c>
      <c r="F40" s="1">
        <v>1</v>
      </c>
      <c r="G40" s="1">
        <v>1</v>
      </c>
      <c r="H40" s="1">
        <v>1</v>
      </c>
      <c r="I40" s="1">
        <v>1</v>
      </c>
      <c r="J40" s="1">
        <v>1</v>
      </c>
      <c r="K40" s="1">
        <v>1</v>
      </c>
      <c r="L40" s="1">
        <v>1</v>
      </c>
      <c r="M40" s="1">
        <v>1</v>
      </c>
      <c r="N40" s="1">
        <v>1</v>
      </c>
      <c r="O40" s="1">
        <v>1</v>
      </c>
      <c r="P40" s="1">
        <v>1</v>
      </c>
      <c r="Q40" s="1">
        <v>1</v>
      </c>
      <c r="R40" s="1">
        <v>1</v>
      </c>
      <c r="S40" s="1">
        <v>0</v>
      </c>
      <c r="T40" s="1">
        <v>1</v>
      </c>
      <c r="U40" s="1">
        <v>1</v>
      </c>
      <c r="V40" s="1">
        <v>1</v>
      </c>
      <c r="W40" s="1">
        <v>1</v>
      </c>
      <c r="X40" s="1">
        <v>0</v>
      </c>
      <c r="Y40" s="1">
        <v>0</v>
      </c>
      <c r="Z40" s="1">
        <v>1</v>
      </c>
      <c r="AA40" s="1">
        <v>1</v>
      </c>
      <c r="AB40" s="1">
        <v>1</v>
      </c>
      <c r="AC40" s="1">
        <v>0</v>
      </c>
      <c r="AD40" s="1">
        <v>0</v>
      </c>
      <c r="AE40" s="1">
        <v>0</v>
      </c>
      <c r="AF40" s="1">
        <v>1</v>
      </c>
      <c r="AG40" s="1">
        <v>1</v>
      </c>
      <c r="AH40" s="1">
        <v>0</v>
      </c>
      <c r="AI40" s="1">
        <v>0</v>
      </c>
      <c r="AJ40" s="1">
        <v>0</v>
      </c>
      <c r="AK40" s="1">
        <v>0</v>
      </c>
      <c r="AL40" s="1">
        <v>0</v>
      </c>
      <c r="AM40" s="1">
        <v>0</v>
      </c>
      <c r="AN40" s="1">
        <v>0</v>
      </c>
      <c r="AO40" s="1">
        <v>1</v>
      </c>
      <c r="AP40" s="1">
        <v>1</v>
      </c>
      <c r="AQ40" s="1">
        <v>1</v>
      </c>
    </row>
    <row r="41" spans="1:43" x14ac:dyDescent="0.25">
      <c r="A41" s="2">
        <v>26</v>
      </c>
      <c r="B41" s="1" t="s">
        <v>61</v>
      </c>
      <c r="C41" s="1" t="s">
        <v>100</v>
      </c>
      <c r="D41" s="1">
        <v>0</v>
      </c>
      <c r="E41" s="1">
        <v>1</v>
      </c>
      <c r="F41" s="1">
        <v>0</v>
      </c>
      <c r="G41" s="1">
        <v>1</v>
      </c>
      <c r="H41" s="1">
        <v>1</v>
      </c>
      <c r="I41" s="1">
        <v>0</v>
      </c>
      <c r="J41" s="1">
        <v>1</v>
      </c>
      <c r="K41" s="1">
        <v>1</v>
      </c>
      <c r="L41" s="1">
        <v>1</v>
      </c>
      <c r="M41" s="1">
        <v>1</v>
      </c>
      <c r="N41" s="1">
        <v>0</v>
      </c>
      <c r="O41" s="1">
        <v>0</v>
      </c>
      <c r="P41" s="1">
        <v>1</v>
      </c>
      <c r="Q41" s="1">
        <v>1</v>
      </c>
      <c r="R41" s="1">
        <v>1</v>
      </c>
      <c r="S41" s="1">
        <v>0</v>
      </c>
      <c r="T41" s="1">
        <v>1</v>
      </c>
      <c r="U41" s="1">
        <v>1</v>
      </c>
      <c r="V41" s="1">
        <v>1</v>
      </c>
      <c r="W41" s="1">
        <v>1</v>
      </c>
      <c r="X41" s="1">
        <v>0</v>
      </c>
      <c r="Y41" s="1">
        <v>0</v>
      </c>
      <c r="Z41" s="1">
        <v>1</v>
      </c>
      <c r="AA41" s="1">
        <v>1</v>
      </c>
      <c r="AB41" s="1">
        <v>1</v>
      </c>
      <c r="AC41" s="1">
        <v>0</v>
      </c>
      <c r="AD41" s="1">
        <v>0</v>
      </c>
      <c r="AE41" s="1">
        <v>0</v>
      </c>
      <c r="AF41" s="1">
        <v>0</v>
      </c>
      <c r="AG41" s="1">
        <v>1</v>
      </c>
      <c r="AH41" s="1">
        <v>0</v>
      </c>
      <c r="AI41" s="1">
        <v>0</v>
      </c>
      <c r="AJ41" s="1">
        <v>0</v>
      </c>
      <c r="AK41" s="1">
        <v>0</v>
      </c>
      <c r="AL41" s="1">
        <v>0</v>
      </c>
      <c r="AM41" s="1">
        <v>0</v>
      </c>
      <c r="AN41" s="1">
        <v>0</v>
      </c>
      <c r="AO41" s="1">
        <v>0</v>
      </c>
      <c r="AP41" s="1">
        <v>1</v>
      </c>
      <c r="AQ41" s="1">
        <v>1</v>
      </c>
    </row>
    <row r="42" spans="1:43" x14ac:dyDescent="0.25">
      <c r="A42" s="2">
        <v>27</v>
      </c>
      <c r="B42" s="1" t="s">
        <v>62</v>
      </c>
      <c r="C42" s="1" t="s">
        <v>101</v>
      </c>
      <c r="D42" s="1">
        <v>1</v>
      </c>
      <c r="E42" s="1">
        <v>1</v>
      </c>
      <c r="F42" s="1">
        <v>1</v>
      </c>
      <c r="G42" s="1">
        <v>1</v>
      </c>
      <c r="H42" s="1">
        <v>1</v>
      </c>
      <c r="I42" s="1">
        <v>1</v>
      </c>
      <c r="J42" s="1">
        <v>1</v>
      </c>
      <c r="K42" s="1">
        <v>1</v>
      </c>
      <c r="L42" s="1">
        <v>1</v>
      </c>
      <c r="M42" s="1">
        <v>1</v>
      </c>
      <c r="N42" s="1">
        <v>1</v>
      </c>
      <c r="O42" s="1">
        <v>1</v>
      </c>
      <c r="P42" s="1">
        <v>1</v>
      </c>
      <c r="Q42" s="1">
        <v>1</v>
      </c>
      <c r="R42" s="1">
        <v>1</v>
      </c>
      <c r="S42" s="1">
        <v>0</v>
      </c>
      <c r="T42" s="1">
        <v>1</v>
      </c>
      <c r="U42" s="1">
        <v>1</v>
      </c>
      <c r="V42" s="1">
        <v>1</v>
      </c>
      <c r="W42" s="1">
        <v>1</v>
      </c>
      <c r="X42" s="1">
        <v>1</v>
      </c>
      <c r="Y42" s="1">
        <v>1</v>
      </c>
      <c r="Z42" s="1">
        <v>1</v>
      </c>
      <c r="AA42" s="1">
        <v>1</v>
      </c>
      <c r="AB42" s="1">
        <v>1</v>
      </c>
      <c r="AC42" s="1">
        <v>1</v>
      </c>
      <c r="AD42" s="1">
        <v>1</v>
      </c>
      <c r="AE42" s="1">
        <v>1</v>
      </c>
      <c r="AF42" s="1">
        <v>1</v>
      </c>
      <c r="AG42" s="1">
        <v>1</v>
      </c>
      <c r="AH42" s="1">
        <v>0</v>
      </c>
      <c r="AI42" s="1">
        <v>0</v>
      </c>
      <c r="AJ42" s="1">
        <v>0</v>
      </c>
      <c r="AK42" s="1">
        <v>0</v>
      </c>
      <c r="AL42" s="1">
        <v>0</v>
      </c>
      <c r="AM42" s="1">
        <v>0</v>
      </c>
      <c r="AN42" s="1">
        <v>0</v>
      </c>
      <c r="AO42" s="1">
        <v>0</v>
      </c>
      <c r="AP42" s="1">
        <v>1</v>
      </c>
      <c r="AQ42" s="1">
        <v>1</v>
      </c>
    </row>
    <row r="43" spans="1:43" x14ac:dyDescent="0.25">
      <c r="A43" s="2">
        <v>28</v>
      </c>
      <c r="B43" s="1" t="s">
        <v>63</v>
      </c>
      <c r="C43" s="1" t="s">
        <v>102</v>
      </c>
      <c r="D43" s="1">
        <v>1</v>
      </c>
      <c r="E43" s="1">
        <v>1</v>
      </c>
      <c r="F43" s="1">
        <v>0</v>
      </c>
      <c r="G43" s="1">
        <v>1</v>
      </c>
      <c r="H43" s="1">
        <v>1</v>
      </c>
      <c r="I43" s="1">
        <v>0</v>
      </c>
      <c r="J43" s="1">
        <v>1</v>
      </c>
      <c r="K43" s="1">
        <v>1</v>
      </c>
      <c r="L43" s="1">
        <v>1</v>
      </c>
      <c r="M43" s="1">
        <v>1</v>
      </c>
      <c r="N43" s="1">
        <v>1</v>
      </c>
      <c r="O43" s="1">
        <v>1</v>
      </c>
      <c r="P43" s="1">
        <v>1</v>
      </c>
      <c r="Q43" s="1">
        <v>1</v>
      </c>
      <c r="R43" s="1">
        <v>1</v>
      </c>
      <c r="S43" s="1">
        <v>0</v>
      </c>
      <c r="T43" s="1">
        <v>0</v>
      </c>
      <c r="U43" s="1">
        <v>0</v>
      </c>
      <c r="V43" s="1">
        <v>0</v>
      </c>
      <c r="W43" s="1">
        <v>0</v>
      </c>
      <c r="X43" s="1">
        <v>0</v>
      </c>
      <c r="Y43" s="1">
        <v>0</v>
      </c>
      <c r="Z43" s="1">
        <v>1</v>
      </c>
      <c r="AA43" s="1">
        <v>1</v>
      </c>
      <c r="AB43" s="1">
        <v>1</v>
      </c>
      <c r="AC43" s="1">
        <v>1</v>
      </c>
      <c r="AD43" s="1">
        <v>1</v>
      </c>
      <c r="AE43" s="1">
        <v>1</v>
      </c>
      <c r="AF43" s="1">
        <v>1</v>
      </c>
      <c r="AG43" s="1">
        <v>1</v>
      </c>
      <c r="AH43" s="1">
        <v>0</v>
      </c>
      <c r="AI43" s="1">
        <v>0</v>
      </c>
      <c r="AJ43" s="1">
        <v>0</v>
      </c>
      <c r="AK43" s="1">
        <v>0</v>
      </c>
      <c r="AL43" s="1">
        <v>0</v>
      </c>
      <c r="AM43" s="1">
        <v>0</v>
      </c>
      <c r="AN43" s="1">
        <v>0</v>
      </c>
      <c r="AO43" s="1">
        <v>1</v>
      </c>
      <c r="AP43" s="1">
        <v>1</v>
      </c>
      <c r="AQ43" s="1">
        <v>1</v>
      </c>
    </row>
    <row r="44" spans="1:43" x14ac:dyDescent="0.25">
      <c r="A44" s="2">
        <v>29</v>
      </c>
      <c r="B44" s="1" t="s">
        <v>64</v>
      </c>
      <c r="C44" s="1" t="s">
        <v>103</v>
      </c>
      <c r="D44" s="1">
        <v>0</v>
      </c>
      <c r="E44" s="1">
        <v>0</v>
      </c>
      <c r="F44" s="1">
        <v>0</v>
      </c>
      <c r="G44" s="1">
        <v>1</v>
      </c>
      <c r="H44" s="1">
        <v>1</v>
      </c>
      <c r="I44" s="1">
        <v>0</v>
      </c>
      <c r="J44" s="1">
        <v>1</v>
      </c>
      <c r="K44" s="1">
        <v>1</v>
      </c>
      <c r="L44" s="1">
        <v>1</v>
      </c>
      <c r="M44" s="1">
        <v>1</v>
      </c>
      <c r="N44" s="1">
        <v>1</v>
      </c>
      <c r="O44" s="1">
        <v>1</v>
      </c>
      <c r="P44" s="1">
        <v>1</v>
      </c>
      <c r="Q44" s="1">
        <v>1</v>
      </c>
      <c r="R44" s="1">
        <v>1</v>
      </c>
      <c r="S44" s="1">
        <v>0</v>
      </c>
      <c r="T44" s="1">
        <v>0</v>
      </c>
      <c r="U44" s="1">
        <v>0</v>
      </c>
      <c r="V44" s="1">
        <v>0</v>
      </c>
      <c r="W44" s="1">
        <v>0</v>
      </c>
      <c r="X44" s="1">
        <v>0</v>
      </c>
      <c r="Y44" s="1">
        <v>1</v>
      </c>
      <c r="Z44" s="1">
        <v>1</v>
      </c>
      <c r="AA44" s="1">
        <v>1</v>
      </c>
      <c r="AB44" s="1">
        <v>1</v>
      </c>
      <c r="AC44" s="1">
        <v>0</v>
      </c>
      <c r="AD44" s="1">
        <v>0</v>
      </c>
      <c r="AE44" s="1">
        <v>0</v>
      </c>
      <c r="AF44" s="1">
        <v>0</v>
      </c>
      <c r="AG44" s="1">
        <v>0</v>
      </c>
      <c r="AH44" s="1">
        <v>0</v>
      </c>
      <c r="AI44" s="1">
        <v>0</v>
      </c>
      <c r="AJ44" s="1">
        <v>0</v>
      </c>
      <c r="AK44" s="1">
        <v>0</v>
      </c>
      <c r="AL44" s="1">
        <v>0</v>
      </c>
      <c r="AM44" s="1">
        <v>0</v>
      </c>
      <c r="AN44" s="1">
        <v>0</v>
      </c>
      <c r="AO44" s="1">
        <v>0</v>
      </c>
      <c r="AQ44" s="1">
        <v>1</v>
      </c>
    </row>
    <row r="45" spans="1:43" x14ac:dyDescent="0.25">
      <c r="A45" s="2">
        <v>30</v>
      </c>
      <c r="B45" s="1" t="s">
        <v>65</v>
      </c>
      <c r="C45" s="1" t="s">
        <v>104</v>
      </c>
      <c r="D45" s="1">
        <v>1</v>
      </c>
      <c r="E45" s="1">
        <v>1</v>
      </c>
      <c r="F45" s="1">
        <v>0</v>
      </c>
      <c r="G45" s="1">
        <v>1</v>
      </c>
      <c r="H45" s="1">
        <v>1</v>
      </c>
      <c r="I45" s="1">
        <v>0</v>
      </c>
      <c r="J45" s="1">
        <v>1</v>
      </c>
      <c r="K45" s="1">
        <v>1</v>
      </c>
      <c r="L45" s="1">
        <v>1</v>
      </c>
      <c r="M45" s="1">
        <v>1</v>
      </c>
      <c r="N45" s="1">
        <v>0</v>
      </c>
      <c r="O45" s="1">
        <v>0</v>
      </c>
      <c r="P45" s="1">
        <v>1</v>
      </c>
      <c r="Q45" s="1">
        <v>1</v>
      </c>
      <c r="R45" s="1">
        <v>1</v>
      </c>
      <c r="S45" s="1">
        <v>0</v>
      </c>
      <c r="T45" s="1">
        <v>0</v>
      </c>
      <c r="U45" s="1">
        <v>0</v>
      </c>
      <c r="V45" s="1">
        <v>0</v>
      </c>
      <c r="W45" s="1">
        <v>0</v>
      </c>
      <c r="X45" s="1">
        <v>1</v>
      </c>
      <c r="Y45" s="1">
        <v>1</v>
      </c>
      <c r="Z45" s="1">
        <v>1</v>
      </c>
      <c r="AA45" s="1">
        <v>1</v>
      </c>
      <c r="AB45" s="1">
        <v>1</v>
      </c>
      <c r="AC45" s="1">
        <v>1</v>
      </c>
      <c r="AD45" s="1">
        <v>1</v>
      </c>
      <c r="AE45" s="1">
        <v>1</v>
      </c>
      <c r="AF45" s="1">
        <v>1</v>
      </c>
      <c r="AG45" s="1">
        <v>1</v>
      </c>
      <c r="AH45" s="1">
        <v>0</v>
      </c>
      <c r="AI45" s="1">
        <v>0</v>
      </c>
      <c r="AJ45" s="1">
        <v>0</v>
      </c>
      <c r="AK45" s="1">
        <v>0</v>
      </c>
      <c r="AL45" s="1">
        <v>0</v>
      </c>
      <c r="AM45" s="1">
        <v>0</v>
      </c>
      <c r="AN45" s="1">
        <v>0</v>
      </c>
      <c r="AO45" s="1">
        <v>0</v>
      </c>
      <c r="AQ45" s="1">
        <v>1</v>
      </c>
    </row>
    <row r="46" spans="1:43" x14ac:dyDescent="0.25">
      <c r="A46" s="21" t="s">
        <v>105</v>
      </c>
      <c r="B46" s="21"/>
      <c r="C46" s="21"/>
    </row>
    <row r="47" spans="1:43" x14ac:dyDescent="0.25">
      <c r="A47" s="2">
        <v>31</v>
      </c>
      <c r="B47" s="1" t="s">
        <v>66</v>
      </c>
      <c r="C47" s="1" t="s">
        <v>106</v>
      </c>
      <c r="D47" s="1">
        <v>1</v>
      </c>
      <c r="E47" s="1">
        <v>0</v>
      </c>
      <c r="F47" s="1">
        <v>0</v>
      </c>
      <c r="G47" s="1">
        <v>0</v>
      </c>
      <c r="H47" s="1">
        <v>0</v>
      </c>
      <c r="I47" s="1">
        <v>0</v>
      </c>
      <c r="J47" s="1">
        <v>0</v>
      </c>
      <c r="K47" s="1">
        <v>0</v>
      </c>
      <c r="L47" s="1">
        <v>0</v>
      </c>
      <c r="M47" s="1">
        <v>0</v>
      </c>
      <c r="N47" s="1">
        <v>1</v>
      </c>
      <c r="O47" s="1">
        <v>1</v>
      </c>
      <c r="P47" s="1">
        <v>1</v>
      </c>
      <c r="Q47" s="1">
        <v>1</v>
      </c>
      <c r="R47" s="1">
        <v>1</v>
      </c>
      <c r="S47" s="1">
        <v>0</v>
      </c>
      <c r="T47" s="1">
        <v>1</v>
      </c>
      <c r="U47" s="1">
        <v>1</v>
      </c>
      <c r="V47" s="1">
        <v>1</v>
      </c>
      <c r="W47" s="1">
        <v>1</v>
      </c>
      <c r="X47" s="1">
        <v>1</v>
      </c>
      <c r="Y47" s="1">
        <v>1</v>
      </c>
      <c r="Z47" s="1">
        <v>1</v>
      </c>
      <c r="AA47" s="1">
        <v>1</v>
      </c>
      <c r="AB47" s="1">
        <v>1</v>
      </c>
      <c r="AC47" s="1">
        <v>1</v>
      </c>
      <c r="AD47" s="1">
        <v>1</v>
      </c>
      <c r="AE47" s="1">
        <v>1</v>
      </c>
      <c r="AF47" s="1">
        <v>1</v>
      </c>
      <c r="AG47" s="1">
        <v>1</v>
      </c>
      <c r="AH47" s="1">
        <v>0</v>
      </c>
      <c r="AI47" s="1">
        <v>0</v>
      </c>
      <c r="AJ47" s="1">
        <v>0</v>
      </c>
      <c r="AK47" s="1">
        <v>0</v>
      </c>
      <c r="AL47" s="1">
        <v>0</v>
      </c>
      <c r="AM47" s="1">
        <v>0</v>
      </c>
      <c r="AN47" s="1">
        <v>0</v>
      </c>
      <c r="AO47" s="1">
        <v>0</v>
      </c>
      <c r="AP47" s="1">
        <v>1</v>
      </c>
      <c r="AQ47" s="1">
        <v>1</v>
      </c>
    </row>
    <row r="48" spans="1:43" x14ac:dyDescent="0.25">
      <c r="A48" s="2">
        <v>32</v>
      </c>
      <c r="B48" s="1" t="s">
        <v>67</v>
      </c>
      <c r="C48" s="1" t="s">
        <v>107</v>
      </c>
      <c r="D48" s="1">
        <v>1</v>
      </c>
      <c r="E48" s="1">
        <v>0</v>
      </c>
      <c r="F48" s="1">
        <v>0</v>
      </c>
      <c r="G48" s="1">
        <v>0</v>
      </c>
      <c r="H48" s="1">
        <v>0</v>
      </c>
      <c r="I48" s="1">
        <v>0</v>
      </c>
      <c r="J48" s="1">
        <v>0</v>
      </c>
      <c r="K48" s="1">
        <v>0</v>
      </c>
      <c r="L48" s="1">
        <v>0</v>
      </c>
      <c r="M48" s="1">
        <v>0</v>
      </c>
      <c r="N48" s="1">
        <v>1</v>
      </c>
      <c r="O48" s="1">
        <v>1</v>
      </c>
      <c r="P48" s="1">
        <v>1</v>
      </c>
      <c r="Q48" s="1">
        <v>1</v>
      </c>
      <c r="R48" s="1">
        <v>1</v>
      </c>
      <c r="S48" s="1">
        <v>0</v>
      </c>
      <c r="T48" s="1">
        <v>1</v>
      </c>
      <c r="U48" s="1">
        <v>1</v>
      </c>
      <c r="V48" s="1">
        <v>1</v>
      </c>
      <c r="W48" s="1">
        <v>1</v>
      </c>
      <c r="X48" s="1">
        <v>1</v>
      </c>
      <c r="Y48" s="1">
        <v>1</v>
      </c>
      <c r="Z48" s="1">
        <v>1</v>
      </c>
      <c r="AA48" s="1">
        <v>1</v>
      </c>
      <c r="AC48" s="1">
        <v>1</v>
      </c>
      <c r="AD48" s="1">
        <v>1</v>
      </c>
      <c r="AE48" s="1">
        <v>1</v>
      </c>
      <c r="AF48" s="1">
        <v>1</v>
      </c>
      <c r="AG48" s="1">
        <v>1</v>
      </c>
      <c r="AH48" s="1">
        <v>0</v>
      </c>
      <c r="AI48" s="1">
        <v>0</v>
      </c>
      <c r="AJ48" s="1">
        <v>0</v>
      </c>
      <c r="AK48" s="1">
        <v>0</v>
      </c>
      <c r="AL48" s="1">
        <v>0</v>
      </c>
      <c r="AM48" s="1">
        <v>0</v>
      </c>
      <c r="AN48" s="1">
        <v>1</v>
      </c>
      <c r="AO48" s="1">
        <v>0</v>
      </c>
      <c r="AP48" s="1">
        <v>1</v>
      </c>
      <c r="AQ48" s="1">
        <v>1</v>
      </c>
    </row>
    <row r="49" spans="1:43" x14ac:dyDescent="0.25">
      <c r="A49" s="2">
        <v>33</v>
      </c>
      <c r="B49" s="1" t="s">
        <v>68</v>
      </c>
      <c r="C49" s="1" t="s">
        <v>108</v>
      </c>
      <c r="D49" s="1">
        <v>1</v>
      </c>
      <c r="E49" s="1">
        <v>1</v>
      </c>
      <c r="F49" s="1">
        <v>0</v>
      </c>
      <c r="G49" s="1">
        <v>1</v>
      </c>
      <c r="H49" s="1">
        <v>1</v>
      </c>
      <c r="I49" s="1">
        <v>0</v>
      </c>
      <c r="J49" s="1">
        <v>0</v>
      </c>
      <c r="K49" s="1">
        <v>0</v>
      </c>
      <c r="L49" s="1">
        <v>1</v>
      </c>
      <c r="M49" s="1">
        <v>0</v>
      </c>
      <c r="N49" s="1">
        <v>1</v>
      </c>
      <c r="O49" s="1">
        <v>1</v>
      </c>
      <c r="P49" s="1">
        <v>1</v>
      </c>
      <c r="Q49" s="1">
        <v>1</v>
      </c>
      <c r="R49" s="1">
        <v>1</v>
      </c>
      <c r="S49" s="1">
        <v>1</v>
      </c>
      <c r="T49" s="1">
        <v>1</v>
      </c>
      <c r="U49" s="1">
        <v>1</v>
      </c>
      <c r="V49" s="1">
        <v>1</v>
      </c>
      <c r="W49" s="1">
        <v>1</v>
      </c>
      <c r="X49" s="1">
        <v>1</v>
      </c>
      <c r="Y49" s="1">
        <v>1</v>
      </c>
      <c r="Z49" s="1">
        <v>1</v>
      </c>
      <c r="AA49" s="1">
        <v>1</v>
      </c>
      <c r="AB49" s="1">
        <v>1</v>
      </c>
      <c r="AC49" s="1">
        <v>1</v>
      </c>
      <c r="AD49" s="1">
        <v>1</v>
      </c>
      <c r="AE49" s="1">
        <v>1</v>
      </c>
      <c r="AF49" s="1">
        <v>1</v>
      </c>
      <c r="AG49" s="1">
        <v>1</v>
      </c>
      <c r="AH49" s="1">
        <v>0</v>
      </c>
      <c r="AI49" s="1">
        <v>0</v>
      </c>
      <c r="AJ49" s="1">
        <v>0</v>
      </c>
      <c r="AK49" s="1">
        <v>0</v>
      </c>
      <c r="AL49" s="1">
        <v>0</v>
      </c>
      <c r="AM49" s="1">
        <v>0</v>
      </c>
      <c r="AN49" s="1">
        <v>0</v>
      </c>
      <c r="AO49" s="1">
        <v>1</v>
      </c>
      <c r="AP49" s="1">
        <v>1</v>
      </c>
      <c r="AQ49" s="1">
        <v>1</v>
      </c>
    </row>
    <row r="50" spans="1:43" x14ac:dyDescent="0.25">
      <c r="A50" s="2">
        <v>34</v>
      </c>
      <c r="B50" s="1" t="s">
        <v>69</v>
      </c>
      <c r="C50" s="1" t="s">
        <v>109</v>
      </c>
      <c r="D50" s="1">
        <v>0</v>
      </c>
      <c r="E50" s="1">
        <v>0</v>
      </c>
      <c r="F50" s="1">
        <v>0</v>
      </c>
      <c r="G50" s="1">
        <v>1</v>
      </c>
      <c r="H50" s="1">
        <v>1</v>
      </c>
      <c r="I50" s="1">
        <v>0</v>
      </c>
      <c r="J50" s="1">
        <v>0</v>
      </c>
      <c r="K50" s="1">
        <v>0</v>
      </c>
      <c r="L50" s="1">
        <v>0</v>
      </c>
      <c r="M50" s="1">
        <v>0</v>
      </c>
      <c r="N50" s="1">
        <v>1</v>
      </c>
      <c r="O50" s="1">
        <v>1</v>
      </c>
      <c r="P50" s="1">
        <v>1</v>
      </c>
      <c r="Q50" s="1">
        <v>1</v>
      </c>
      <c r="R50" s="1">
        <v>1</v>
      </c>
      <c r="S50" s="1">
        <v>1</v>
      </c>
      <c r="T50" s="1">
        <v>1</v>
      </c>
      <c r="U50" s="1">
        <v>1</v>
      </c>
      <c r="V50" s="1">
        <v>1</v>
      </c>
      <c r="W50" s="1">
        <v>1</v>
      </c>
      <c r="X50" s="1">
        <v>0</v>
      </c>
      <c r="Y50" s="1">
        <v>1</v>
      </c>
      <c r="Z50" s="1">
        <v>1</v>
      </c>
      <c r="AA50" s="1">
        <v>1</v>
      </c>
      <c r="AB50" s="1">
        <v>1</v>
      </c>
      <c r="AC50" s="1">
        <v>1</v>
      </c>
      <c r="AD50" s="1">
        <v>1</v>
      </c>
      <c r="AE50" s="1">
        <v>1</v>
      </c>
      <c r="AF50" s="1">
        <v>1</v>
      </c>
      <c r="AG50" s="1">
        <v>1</v>
      </c>
      <c r="AH50" s="1">
        <v>0</v>
      </c>
      <c r="AI50" s="1">
        <v>0</v>
      </c>
      <c r="AJ50" s="1">
        <v>0</v>
      </c>
      <c r="AK50" s="1">
        <v>0</v>
      </c>
      <c r="AL50" s="1">
        <v>0</v>
      </c>
      <c r="AM50" s="1">
        <v>0</v>
      </c>
      <c r="AN50" s="1">
        <v>0</v>
      </c>
      <c r="AO50" s="1">
        <v>0</v>
      </c>
      <c r="AQ50" s="1">
        <v>1</v>
      </c>
    </row>
    <row r="51" spans="1:43" x14ac:dyDescent="0.25">
      <c r="A51" s="2">
        <v>35</v>
      </c>
      <c r="B51" s="1" t="s">
        <v>70</v>
      </c>
      <c r="C51" s="1" t="s">
        <v>110</v>
      </c>
      <c r="D51" s="1">
        <v>0</v>
      </c>
      <c r="E51" s="1">
        <v>0</v>
      </c>
      <c r="F51" s="1">
        <v>0</v>
      </c>
      <c r="G51" s="1">
        <v>0</v>
      </c>
      <c r="H51" s="1">
        <v>0</v>
      </c>
      <c r="I51" s="1">
        <v>0</v>
      </c>
      <c r="J51" s="1">
        <v>0</v>
      </c>
      <c r="K51" s="1">
        <v>0</v>
      </c>
      <c r="L51" s="1">
        <v>0</v>
      </c>
      <c r="M51" s="1">
        <v>0</v>
      </c>
      <c r="N51" s="1">
        <v>0</v>
      </c>
      <c r="O51" s="1">
        <v>0</v>
      </c>
      <c r="P51" s="1">
        <v>1</v>
      </c>
      <c r="Q51" s="1">
        <v>1</v>
      </c>
      <c r="R51" s="1">
        <v>1</v>
      </c>
      <c r="S51" s="1">
        <v>0</v>
      </c>
      <c r="T51" s="1">
        <v>1</v>
      </c>
      <c r="U51" s="1">
        <v>1</v>
      </c>
      <c r="V51" s="1">
        <v>1</v>
      </c>
      <c r="W51" s="1">
        <v>1</v>
      </c>
      <c r="X51" s="1">
        <v>0</v>
      </c>
      <c r="Y51" s="1">
        <v>1</v>
      </c>
      <c r="Z51" s="1">
        <v>1</v>
      </c>
      <c r="AA51" s="1">
        <v>1</v>
      </c>
      <c r="AB51" s="1">
        <v>1</v>
      </c>
      <c r="AC51" s="1">
        <v>1</v>
      </c>
      <c r="AD51" s="1">
        <v>1</v>
      </c>
      <c r="AE51" s="1">
        <v>1</v>
      </c>
      <c r="AF51" s="1">
        <v>1</v>
      </c>
      <c r="AG51" s="1">
        <v>1</v>
      </c>
      <c r="AH51" s="1">
        <v>0</v>
      </c>
      <c r="AI51" s="1">
        <v>0</v>
      </c>
      <c r="AJ51" s="1">
        <v>0</v>
      </c>
      <c r="AK51" s="1">
        <v>0</v>
      </c>
      <c r="AL51" s="1">
        <v>0</v>
      </c>
      <c r="AM51" s="1">
        <v>0</v>
      </c>
      <c r="AN51" s="1">
        <v>0</v>
      </c>
      <c r="AO51" s="1">
        <v>0</v>
      </c>
      <c r="AQ51" s="1">
        <v>1</v>
      </c>
    </row>
    <row r="52" spans="1:43" x14ac:dyDescent="0.25">
      <c r="A52" s="21" t="s">
        <v>111</v>
      </c>
      <c r="B52" s="21"/>
      <c r="C52" s="21"/>
    </row>
    <row r="53" spans="1:43" x14ac:dyDescent="0.25">
      <c r="A53" s="2">
        <v>36</v>
      </c>
      <c r="B53" s="1" t="s">
        <v>71</v>
      </c>
      <c r="C53" s="1" t="s">
        <v>112</v>
      </c>
      <c r="D53" s="1">
        <v>0</v>
      </c>
      <c r="E53" s="1">
        <v>0</v>
      </c>
      <c r="F53" s="1">
        <v>0</v>
      </c>
      <c r="G53" s="1">
        <v>0</v>
      </c>
      <c r="H53" s="1">
        <v>0</v>
      </c>
      <c r="I53" s="1">
        <v>0</v>
      </c>
      <c r="J53" s="1">
        <v>0</v>
      </c>
      <c r="K53" s="1">
        <v>0</v>
      </c>
      <c r="L53" s="1">
        <v>0</v>
      </c>
      <c r="M53" s="1">
        <v>0</v>
      </c>
      <c r="N53" s="1">
        <v>0</v>
      </c>
      <c r="O53" s="1">
        <v>0</v>
      </c>
      <c r="P53" s="1">
        <v>0</v>
      </c>
      <c r="Q53" s="1">
        <v>0</v>
      </c>
      <c r="R53" s="1">
        <v>0</v>
      </c>
      <c r="S53" s="1">
        <v>0</v>
      </c>
      <c r="T53" s="1">
        <v>0</v>
      </c>
      <c r="U53" s="1">
        <v>0</v>
      </c>
      <c r="V53" s="1">
        <v>0</v>
      </c>
      <c r="W53" s="1">
        <v>0</v>
      </c>
      <c r="X53" s="1">
        <v>0</v>
      </c>
      <c r="Y53" s="1">
        <v>0</v>
      </c>
      <c r="Z53" s="1">
        <v>0</v>
      </c>
      <c r="AA53" s="1">
        <v>0</v>
      </c>
      <c r="AB53" s="1">
        <v>0</v>
      </c>
      <c r="AC53" s="1">
        <v>0</v>
      </c>
      <c r="AD53" s="1">
        <v>0</v>
      </c>
      <c r="AE53" s="1">
        <v>0</v>
      </c>
      <c r="AF53" s="1">
        <v>0</v>
      </c>
      <c r="AG53" s="1">
        <v>0</v>
      </c>
      <c r="AH53" s="1">
        <v>0</v>
      </c>
      <c r="AI53" s="1">
        <v>0</v>
      </c>
      <c r="AJ53" s="1">
        <v>0</v>
      </c>
      <c r="AK53" s="1">
        <v>0</v>
      </c>
      <c r="AL53" s="1">
        <v>0</v>
      </c>
      <c r="AM53" s="1">
        <v>0</v>
      </c>
      <c r="AN53" s="1">
        <v>0</v>
      </c>
      <c r="AO53" s="1">
        <v>0</v>
      </c>
    </row>
    <row r="54" spans="1:43" x14ac:dyDescent="0.25">
      <c r="A54" s="21" t="s">
        <v>113</v>
      </c>
      <c r="B54" s="21"/>
      <c r="C54" s="21"/>
    </row>
    <row r="55" spans="1:43" x14ac:dyDescent="0.25">
      <c r="A55" s="2">
        <v>37</v>
      </c>
      <c r="B55" s="1" t="s">
        <v>72</v>
      </c>
      <c r="C55" s="1" t="s">
        <v>114</v>
      </c>
      <c r="D55" s="1">
        <v>1</v>
      </c>
      <c r="E55" s="1">
        <v>0</v>
      </c>
      <c r="F55" s="1">
        <v>0</v>
      </c>
      <c r="G55" s="1">
        <v>0</v>
      </c>
      <c r="H55" s="1">
        <v>0</v>
      </c>
      <c r="I55" s="1">
        <v>0</v>
      </c>
      <c r="J55" s="1">
        <v>0</v>
      </c>
      <c r="K55" s="1">
        <v>0</v>
      </c>
      <c r="L55" s="1">
        <v>0</v>
      </c>
      <c r="M55" s="1">
        <v>0</v>
      </c>
      <c r="N55" s="1">
        <v>1</v>
      </c>
      <c r="O55" s="1">
        <v>1</v>
      </c>
      <c r="P55" s="1">
        <v>1</v>
      </c>
      <c r="Q55" s="1">
        <v>0</v>
      </c>
      <c r="R55" s="1">
        <v>0</v>
      </c>
      <c r="S55" s="1">
        <v>0</v>
      </c>
      <c r="T55" s="1">
        <v>0</v>
      </c>
      <c r="U55" s="1">
        <v>0</v>
      </c>
      <c r="V55" s="1">
        <v>0</v>
      </c>
      <c r="W55" s="1">
        <v>0</v>
      </c>
      <c r="X55" s="1">
        <v>0</v>
      </c>
      <c r="Y55" s="1">
        <v>0</v>
      </c>
      <c r="Z55" s="1">
        <v>0</v>
      </c>
      <c r="AA55" s="1">
        <v>0</v>
      </c>
      <c r="AB55" s="1">
        <v>0</v>
      </c>
      <c r="AC55" s="1">
        <v>1</v>
      </c>
      <c r="AD55" s="1">
        <v>1</v>
      </c>
      <c r="AE55" s="1">
        <v>1</v>
      </c>
      <c r="AF55" s="1">
        <v>1</v>
      </c>
      <c r="AH55" s="1">
        <v>0</v>
      </c>
      <c r="AI55" s="1">
        <v>0</v>
      </c>
      <c r="AJ55" s="1">
        <v>0</v>
      </c>
      <c r="AK55" s="1">
        <v>0</v>
      </c>
      <c r="AL55" s="1">
        <v>0</v>
      </c>
      <c r="AM55" s="1">
        <v>0</v>
      </c>
      <c r="AN55" s="1">
        <v>1</v>
      </c>
      <c r="AO55" s="1">
        <v>0</v>
      </c>
    </row>
    <row r="56" spans="1:43" x14ac:dyDescent="0.25">
      <c r="A56" s="2">
        <v>38</v>
      </c>
      <c r="B56" s="1" t="s">
        <v>73</v>
      </c>
      <c r="C56" s="1" t="s">
        <v>115</v>
      </c>
      <c r="D56" s="1">
        <v>1</v>
      </c>
      <c r="E56" s="1">
        <v>1</v>
      </c>
      <c r="F56" s="1">
        <v>1</v>
      </c>
      <c r="G56" s="1">
        <v>0</v>
      </c>
      <c r="H56" s="1">
        <v>0</v>
      </c>
      <c r="I56" s="1">
        <v>0</v>
      </c>
      <c r="J56" s="1">
        <v>0</v>
      </c>
      <c r="K56" s="1">
        <v>0</v>
      </c>
      <c r="L56" s="1">
        <v>0</v>
      </c>
      <c r="M56" s="1">
        <v>0</v>
      </c>
      <c r="N56" s="1">
        <v>0</v>
      </c>
      <c r="O56" s="1">
        <v>0</v>
      </c>
      <c r="P56" s="1">
        <v>0</v>
      </c>
      <c r="Q56" s="1">
        <v>0</v>
      </c>
      <c r="R56" s="1">
        <v>0</v>
      </c>
      <c r="S56" s="1">
        <v>1</v>
      </c>
      <c r="T56" s="1">
        <v>1</v>
      </c>
      <c r="U56" s="1">
        <v>1</v>
      </c>
      <c r="V56" s="1">
        <v>1</v>
      </c>
      <c r="W56" s="1">
        <v>1</v>
      </c>
      <c r="X56" s="1">
        <v>0</v>
      </c>
      <c r="Y56" s="1">
        <v>0</v>
      </c>
      <c r="Z56" s="1">
        <v>0</v>
      </c>
      <c r="AA56" s="1">
        <v>0</v>
      </c>
      <c r="AB56" s="1">
        <v>0</v>
      </c>
      <c r="AC56" s="1">
        <v>0</v>
      </c>
      <c r="AD56" s="1">
        <v>0</v>
      </c>
      <c r="AE56" s="1">
        <v>0</v>
      </c>
      <c r="AF56" s="1">
        <v>0</v>
      </c>
      <c r="AG56" s="1">
        <v>0</v>
      </c>
      <c r="AH56" s="1">
        <v>0</v>
      </c>
      <c r="AI56" s="1">
        <v>0</v>
      </c>
      <c r="AJ56" s="1">
        <v>0</v>
      </c>
      <c r="AK56" s="1">
        <v>0</v>
      </c>
      <c r="AL56" s="1">
        <v>0</v>
      </c>
      <c r="AM56" s="1">
        <v>0</v>
      </c>
      <c r="AN56" s="1">
        <v>0</v>
      </c>
      <c r="AO56" s="1">
        <v>0</v>
      </c>
    </row>
    <row r="57" spans="1:43" x14ac:dyDescent="0.25">
      <c r="A57" s="21" t="s">
        <v>116</v>
      </c>
      <c r="B57" s="21"/>
      <c r="C57" s="21"/>
    </row>
    <row r="58" spans="1:43" x14ac:dyDescent="0.25">
      <c r="A58" s="2">
        <v>39</v>
      </c>
      <c r="B58" s="1" t="s">
        <v>74</v>
      </c>
      <c r="C58" s="1" t="s">
        <v>117</v>
      </c>
      <c r="D58" s="1">
        <v>0</v>
      </c>
      <c r="E58" s="1">
        <v>0</v>
      </c>
      <c r="F58" s="1">
        <v>0</v>
      </c>
      <c r="G58" s="1">
        <v>0</v>
      </c>
      <c r="H58" s="1">
        <v>0</v>
      </c>
      <c r="I58" s="1">
        <v>0</v>
      </c>
      <c r="J58" s="1">
        <v>0</v>
      </c>
      <c r="K58" s="1">
        <v>0</v>
      </c>
      <c r="L58" s="1">
        <v>0</v>
      </c>
      <c r="M58" s="1">
        <v>0</v>
      </c>
      <c r="N58" s="1">
        <v>0</v>
      </c>
      <c r="O58" s="1">
        <v>0</v>
      </c>
      <c r="P58" s="1">
        <v>0</v>
      </c>
      <c r="Q58" s="1">
        <v>0</v>
      </c>
      <c r="R58" s="1">
        <v>0</v>
      </c>
      <c r="S58" s="1">
        <v>0</v>
      </c>
      <c r="T58" s="1">
        <v>0</v>
      </c>
      <c r="U58" s="1">
        <v>0</v>
      </c>
      <c r="V58" s="1">
        <v>0</v>
      </c>
      <c r="W58" s="1">
        <v>0</v>
      </c>
      <c r="X58" s="1">
        <v>0</v>
      </c>
      <c r="Y58" s="1">
        <v>0</v>
      </c>
      <c r="Z58" s="1">
        <v>0</v>
      </c>
      <c r="AA58" s="1">
        <v>0</v>
      </c>
      <c r="AB58" s="1">
        <v>0</v>
      </c>
      <c r="AC58" s="1">
        <v>0</v>
      </c>
      <c r="AD58" s="1">
        <v>0</v>
      </c>
      <c r="AE58" s="1">
        <v>0</v>
      </c>
      <c r="AF58" s="1">
        <v>0</v>
      </c>
      <c r="AG58" s="1">
        <v>0</v>
      </c>
      <c r="AH58" s="1">
        <v>0</v>
      </c>
      <c r="AI58" s="1">
        <v>0</v>
      </c>
      <c r="AJ58" s="1">
        <v>0</v>
      </c>
      <c r="AK58" s="1">
        <v>0</v>
      </c>
      <c r="AL58" s="1">
        <v>0</v>
      </c>
      <c r="AM58" s="1">
        <v>0</v>
      </c>
      <c r="AN58" s="1">
        <v>0</v>
      </c>
      <c r="AO58" s="1">
        <v>0</v>
      </c>
    </row>
    <row r="59" spans="1:43" x14ac:dyDescent="0.25">
      <c r="A59" s="21" t="s">
        <v>118</v>
      </c>
      <c r="B59" s="21"/>
      <c r="C59" s="21"/>
    </row>
    <row r="60" spans="1:43" x14ac:dyDescent="0.25">
      <c r="A60" s="2">
        <v>40</v>
      </c>
      <c r="B60" s="1" t="s">
        <v>75</v>
      </c>
      <c r="C60" s="1" t="s">
        <v>119</v>
      </c>
      <c r="D60" s="1">
        <v>0</v>
      </c>
      <c r="E60" s="1">
        <v>0</v>
      </c>
      <c r="F60" s="1">
        <v>0</v>
      </c>
      <c r="G60" s="1">
        <v>0</v>
      </c>
      <c r="H60" s="1">
        <v>0</v>
      </c>
      <c r="I60" s="1">
        <v>0</v>
      </c>
      <c r="J60" s="1">
        <v>0</v>
      </c>
      <c r="K60" s="1">
        <v>0</v>
      </c>
      <c r="L60" s="1">
        <v>0</v>
      </c>
      <c r="M60" s="1">
        <v>0</v>
      </c>
      <c r="N60" s="1">
        <v>0</v>
      </c>
      <c r="O60" s="1">
        <v>0</v>
      </c>
      <c r="P60" s="1">
        <v>0</v>
      </c>
      <c r="Q60" s="1">
        <v>0</v>
      </c>
      <c r="R60" s="1">
        <v>0</v>
      </c>
      <c r="S60" s="1">
        <v>0</v>
      </c>
      <c r="T60" s="1">
        <v>0</v>
      </c>
      <c r="U60" s="1">
        <v>0</v>
      </c>
      <c r="V60" s="1">
        <v>0</v>
      </c>
      <c r="W60" s="1">
        <v>0</v>
      </c>
      <c r="X60" s="1">
        <v>0</v>
      </c>
      <c r="Y60" s="1">
        <v>0</v>
      </c>
      <c r="Z60" s="1">
        <v>0</v>
      </c>
      <c r="AA60" s="1">
        <v>0</v>
      </c>
      <c r="AB60" s="1">
        <v>0</v>
      </c>
      <c r="AC60" s="1">
        <v>0</v>
      </c>
      <c r="AD60" s="1">
        <v>0</v>
      </c>
      <c r="AE60" s="1">
        <v>0</v>
      </c>
      <c r="AF60" s="1">
        <v>0</v>
      </c>
      <c r="AG60" s="1">
        <v>0</v>
      </c>
      <c r="AH60" s="1">
        <v>0</v>
      </c>
      <c r="AI60" s="1">
        <v>0</v>
      </c>
      <c r="AJ60" s="1">
        <v>0</v>
      </c>
      <c r="AK60" s="1">
        <v>0</v>
      </c>
      <c r="AL60" s="1">
        <v>0</v>
      </c>
      <c r="AM60" s="1">
        <v>0</v>
      </c>
      <c r="AN60" s="1">
        <v>0</v>
      </c>
      <c r="AO60" s="1">
        <v>0</v>
      </c>
    </row>
    <row r="61" spans="1:43" x14ac:dyDescent="0.25">
      <c r="A61" s="21" t="s">
        <v>120</v>
      </c>
      <c r="B61" s="21"/>
      <c r="C61" s="21"/>
    </row>
    <row r="62" spans="1:43" x14ac:dyDescent="0.25">
      <c r="A62" s="2">
        <v>41</v>
      </c>
      <c r="B62" s="1" t="s">
        <v>76</v>
      </c>
      <c r="C62" s="1" t="s">
        <v>121</v>
      </c>
      <c r="D62" s="1">
        <v>1</v>
      </c>
      <c r="E62" s="1">
        <v>0</v>
      </c>
      <c r="F62" s="1">
        <v>0</v>
      </c>
      <c r="G62" s="1">
        <v>1</v>
      </c>
      <c r="H62" s="1">
        <v>1</v>
      </c>
      <c r="I62" s="1">
        <v>0</v>
      </c>
      <c r="J62" s="1">
        <v>0</v>
      </c>
      <c r="K62" s="1">
        <v>0</v>
      </c>
      <c r="L62" s="1">
        <v>1</v>
      </c>
      <c r="M62" s="1">
        <v>1</v>
      </c>
      <c r="N62" s="1">
        <v>0</v>
      </c>
      <c r="O62" s="1">
        <v>1</v>
      </c>
      <c r="P62" s="1">
        <v>0</v>
      </c>
      <c r="Q62" s="1">
        <v>1</v>
      </c>
      <c r="R62" s="1">
        <v>0</v>
      </c>
      <c r="S62" s="1">
        <v>0</v>
      </c>
      <c r="T62" s="1">
        <v>1</v>
      </c>
      <c r="U62" s="1">
        <v>1</v>
      </c>
      <c r="V62" s="1">
        <v>1</v>
      </c>
      <c r="W62" s="1">
        <v>1</v>
      </c>
      <c r="X62" s="1">
        <v>0</v>
      </c>
      <c r="Y62" s="1">
        <v>1</v>
      </c>
      <c r="Z62" s="1">
        <v>1</v>
      </c>
      <c r="AA62" s="1">
        <v>1</v>
      </c>
      <c r="AB62" s="1">
        <v>1</v>
      </c>
      <c r="AC62" s="1">
        <v>1</v>
      </c>
      <c r="AD62" s="1">
        <v>1</v>
      </c>
      <c r="AE62" s="1">
        <v>1</v>
      </c>
      <c r="AF62" s="1">
        <v>1</v>
      </c>
      <c r="AG62" s="1">
        <v>1</v>
      </c>
      <c r="AH62" s="1">
        <v>0</v>
      </c>
      <c r="AI62" s="1">
        <v>0</v>
      </c>
      <c r="AJ62" s="1">
        <v>0</v>
      </c>
      <c r="AK62" s="1">
        <v>0</v>
      </c>
      <c r="AL62" s="1">
        <v>0</v>
      </c>
      <c r="AM62" s="1">
        <v>0</v>
      </c>
      <c r="AN62" s="1">
        <v>0</v>
      </c>
      <c r="AO62" s="1">
        <v>0</v>
      </c>
      <c r="AP62" s="1">
        <v>1</v>
      </c>
      <c r="AQ62" s="1">
        <v>1</v>
      </c>
    </row>
    <row r="63" spans="1:43" x14ac:dyDescent="0.25">
      <c r="A63" s="2">
        <v>42</v>
      </c>
      <c r="B63" s="1" t="s">
        <v>77</v>
      </c>
      <c r="C63" s="1" t="s">
        <v>122</v>
      </c>
      <c r="D63" s="1">
        <v>0</v>
      </c>
      <c r="E63" s="1">
        <v>0</v>
      </c>
      <c r="F63" s="1">
        <v>0</v>
      </c>
      <c r="G63" s="1">
        <v>1</v>
      </c>
      <c r="H63" s="1">
        <v>1</v>
      </c>
      <c r="I63" s="1">
        <v>0</v>
      </c>
      <c r="J63" s="1">
        <v>0</v>
      </c>
      <c r="K63" s="1">
        <v>0</v>
      </c>
      <c r="L63" s="1">
        <v>1</v>
      </c>
      <c r="M63" s="1">
        <v>1</v>
      </c>
      <c r="N63" s="1">
        <v>0</v>
      </c>
      <c r="O63" s="1">
        <v>1</v>
      </c>
      <c r="P63" s="1">
        <v>0</v>
      </c>
      <c r="Q63" s="1">
        <v>1</v>
      </c>
      <c r="R63" s="1">
        <v>0</v>
      </c>
      <c r="S63" s="1">
        <v>0</v>
      </c>
      <c r="T63" s="1">
        <v>0</v>
      </c>
      <c r="U63" s="1">
        <v>0</v>
      </c>
      <c r="V63" s="1">
        <v>0</v>
      </c>
      <c r="W63" s="1">
        <v>0</v>
      </c>
      <c r="X63" s="1">
        <v>0</v>
      </c>
      <c r="Y63" s="1">
        <v>0</v>
      </c>
      <c r="Z63" s="1">
        <v>0</v>
      </c>
      <c r="AA63" s="1">
        <v>1</v>
      </c>
      <c r="AB63" s="1">
        <v>1</v>
      </c>
      <c r="AC63" s="1">
        <v>0</v>
      </c>
      <c r="AD63" s="1">
        <v>0</v>
      </c>
      <c r="AE63" s="1">
        <v>0</v>
      </c>
      <c r="AF63" s="1">
        <v>0</v>
      </c>
      <c r="AG63" s="1">
        <v>1</v>
      </c>
      <c r="AH63" s="1">
        <v>0</v>
      </c>
      <c r="AI63" s="1">
        <v>0</v>
      </c>
      <c r="AJ63" s="1">
        <v>0</v>
      </c>
      <c r="AK63" s="1">
        <v>0</v>
      </c>
      <c r="AL63" s="1">
        <v>0</v>
      </c>
      <c r="AM63" s="1">
        <v>0</v>
      </c>
      <c r="AN63" s="1">
        <v>0</v>
      </c>
      <c r="AO63" s="1">
        <v>0</v>
      </c>
    </row>
    <row r="64" spans="1:43" x14ac:dyDescent="0.25">
      <c r="A64" s="21" t="s">
        <v>125</v>
      </c>
      <c r="B64" s="21"/>
      <c r="C64" s="21"/>
    </row>
    <row r="65" spans="1:43" x14ac:dyDescent="0.25">
      <c r="A65" s="2">
        <v>43</v>
      </c>
      <c r="B65" s="1" t="s">
        <v>78</v>
      </c>
      <c r="C65" s="1" t="s">
        <v>123</v>
      </c>
      <c r="D65" s="1">
        <v>0</v>
      </c>
      <c r="E65" s="1">
        <v>0</v>
      </c>
      <c r="F65" s="1">
        <v>0</v>
      </c>
      <c r="G65" s="1">
        <v>0</v>
      </c>
      <c r="H65" s="1">
        <v>0</v>
      </c>
      <c r="I65" s="1">
        <v>0</v>
      </c>
      <c r="J65" s="1">
        <v>0</v>
      </c>
      <c r="K65" s="1">
        <v>0</v>
      </c>
      <c r="L65" s="1">
        <v>0</v>
      </c>
      <c r="M65" s="1">
        <v>0</v>
      </c>
      <c r="N65" s="1">
        <v>0</v>
      </c>
      <c r="O65" s="1">
        <v>1</v>
      </c>
      <c r="P65" s="1">
        <v>1</v>
      </c>
      <c r="Q65" s="1">
        <v>0</v>
      </c>
      <c r="R65" s="1">
        <v>0</v>
      </c>
      <c r="S65" s="1">
        <v>0</v>
      </c>
      <c r="T65" s="1">
        <v>0</v>
      </c>
      <c r="U65" s="1">
        <v>0</v>
      </c>
      <c r="V65" s="1">
        <v>0</v>
      </c>
      <c r="W65" s="1">
        <v>0</v>
      </c>
      <c r="X65" s="1">
        <v>0</v>
      </c>
      <c r="Y65" s="1">
        <v>0</v>
      </c>
      <c r="Z65" s="1">
        <v>0</v>
      </c>
      <c r="AA65" s="1">
        <v>0</v>
      </c>
      <c r="AB65" s="1">
        <v>0</v>
      </c>
      <c r="AC65" s="1">
        <v>0</v>
      </c>
      <c r="AD65" s="1">
        <v>0</v>
      </c>
      <c r="AE65" s="1">
        <v>0</v>
      </c>
      <c r="AF65" s="1">
        <v>0</v>
      </c>
      <c r="AG65" s="1">
        <v>0</v>
      </c>
      <c r="AH65" s="1">
        <v>0</v>
      </c>
      <c r="AI65" s="1">
        <v>0</v>
      </c>
      <c r="AJ65" s="1">
        <v>0</v>
      </c>
      <c r="AK65" s="1">
        <v>0</v>
      </c>
      <c r="AL65" s="1">
        <v>0</v>
      </c>
      <c r="AM65" s="1">
        <v>0</v>
      </c>
      <c r="AN65" s="1">
        <v>0</v>
      </c>
      <c r="AO65" s="1">
        <v>0</v>
      </c>
    </row>
    <row r="66" spans="1:43" x14ac:dyDescent="0.25">
      <c r="A66" s="20" t="s">
        <v>124</v>
      </c>
      <c r="B66" s="20"/>
      <c r="C66" s="20"/>
    </row>
    <row r="67" spans="1:43" x14ac:dyDescent="0.25">
      <c r="A67" s="21" t="s">
        <v>126</v>
      </c>
      <c r="B67" s="21"/>
      <c r="C67" s="21"/>
    </row>
    <row r="68" spans="1:43" x14ac:dyDescent="0.25">
      <c r="A68" s="1">
        <v>44</v>
      </c>
      <c r="B68" s="1" t="s">
        <v>127</v>
      </c>
      <c r="C68" s="1" t="s">
        <v>128</v>
      </c>
      <c r="D68" s="1">
        <v>1</v>
      </c>
      <c r="E68" s="1">
        <v>1</v>
      </c>
      <c r="F68" s="1">
        <v>1</v>
      </c>
      <c r="G68" s="1">
        <v>1</v>
      </c>
      <c r="H68" s="1">
        <v>1</v>
      </c>
      <c r="I68" s="1">
        <v>1</v>
      </c>
      <c r="J68" s="1">
        <v>0</v>
      </c>
      <c r="K68" s="1">
        <v>0</v>
      </c>
      <c r="L68" s="1">
        <v>1</v>
      </c>
      <c r="M68" s="1">
        <v>1</v>
      </c>
      <c r="N68" s="1">
        <v>1</v>
      </c>
      <c r="O68" s="1">
        <v>1</v>
      </c>
      <c r="P68" s="1">
        <v>0</v>
      </c>
      <c r="Q68" s="1">
        <v>1</v>
      </c>
      <c r="R68" s="1">
        <v>1</v>
      </c>
      <c r="S68" s="1">
        <v>1</v>
      </c>
      <c r="T68" s="1">
        <v>1</v>
      </c>
      <c r="U68" s="1">
        <v>1</v>
      </c>
      <c r="V68" s="1">
        <v>1</v>
      </c>
      <c r="W68" s="1">
        <v>1</v>
      </c>
      <c r="X68" s="1">
        <v>0</v>
      </c>
      <c r="Y68" s="1">
        <v>0</v>
      </c>
      <c r="Z68" s="1">
        <v>0</v>
      </c>
      <c r="AA68" s="1">
        <v>1</v>
      </c>
      <c r="AB68" s="1">
        <v>1</v>
      </c>
      <c r="AC68" s="1">
        <v>1</v>
      </c>
      <c r="AD68" s="1">
        <v>1</v>
      </c>
      <c r="AE68" s="1">
        <v>1</v>
      </c>
      <c r="AF68" s="1">
        <v>1</v>
      </c>
      <c r="AG68" s="1">
        <v>1</v>
      </c>
      <c r="AH68" s="1">
        <v>0</v>
      </c>
      <c r="AI68" s="1">
        <v>0</v>
      </c>
      <c r="AJ68" s="1">
        <v>0</v>
      </c>
      <c r="AK68" s="1">
        <v>0</v>
      </c>
      <c r="AL68" s="1">
        <v>0</v>
      </c>
      <c r="AM68" s="1">
        <v>1</v>
      </c>
      <c r="AN68" s="1">
        <v>1</v>
      </c>
      <c r="AO68" s="1">
        <v>1</v>
      </c>
      <c r="AP68" s="1">
        <v>1</v>
      </c>
      <c r="AQ68" s="1">
        <v>1</v>
      </c>
    </row>
    <row r="69" spans="1:43" x14ac:dyDescent="0.25">
      <c r="A69" s="1">
        <v>45</v>
      </c>
      <c r="B69" s="1" t="s">
        <v>129</v>
      </c>
      <c r="C69" s="1" t="s">
        <v>136</v>
      </c>
      <c r="D69" s="1">
        <v>1</v>
      </c>
      <c r="E69" s="1">
        <v>1</v>
      </c>
      <c r="F69" s="1">
        <v>1</v>
      </c>
      <c r="G69" s="1">
        <v>1</v>
      </c>
      <c r="H69" s="1">
        <v>1</v>
      </c>
      <c r="I69" s="1">
        <v>0</v>
      </c>
      <c r="J69" s="1">
        <v>0</v>
      </c>
      <c r="K69" s="1">
        <v>0</v>
      </c>
      <c r="L69" s="1">
        <v>1</v>
      </c>
      <c r="M69" s="1">
        <v>1</v>
      </c>
      <c r="N69" s="1">
        <v>1</v>
      </c>
      <c r="O69" s="1">
        <v>1</v>
      </c>
      <c r="P69" s="1">
        <v>0</v>
      </c>
      <c r="Q69" s="1">
        <v>1</v>
      </c>
      <c r="R69" s="1">
        <v>1</v>
      </c>
      <c r="S69" s="1">
        <v>1</v>
      </c>
      <c r="T69" s="1">
        <v>1</v>
      </c>
      <c r="U69" s="1">
        <v>1</v>
      </c>
      <c r="V69" s="1">
        <v>1</v>
      </c>
      <c r="W69" s="1">
        <v>1</v>
      </c>
      <c r="X69" s="1">
        <v>0</v>
      </c>
      <c r="Y69" s="1">
        <v>0</v>
      </c>
      <c r="Z69" s="1">
        <v>0</v>
      </c>
      <c r="AA69" s="1">
        <v>1</v>
      </c>
      <c r="AB69" s="1">
        <v>1</v>
      </c>
      <c r="AC69" s="1">
        <v>1</v>
      </c>
      <c r="AD69" s="1">
        <v>1</v>
      </c>
      <c r="AE69" s="1">
        <v>1</v>
      </c>
      <c r="AF69" s="1">
        <v>1</v>
      </c>
      <c r="AG69" s="1">
        <v>1</v>
      </c>
      <c r="AH69" s="1">
        <v>0</v>
      </c>
      <c r="AI69" s="1">
        <v>0</v>
      </c>
      <c r="AJ69" s="1">
        <v>0</v>
      </c>
      <c r="AK69" s="1">
        <v>0</v>
      </c>
      <c r="AL69" s="1">
        <v>0</v>
      </c>
      <c r="AM69" s="1">
        <v>0</v>
      </c>
      <c r="AN69" s="1">
        <v>1</v>
      </c>
      <c r="AO69" s="1">
        <v>1</v>
      </c>
      <c r="AP69" s="1">
        <v>1</v>
      </c>
      <c r="AQ69" s="1">
        <v>1</v>
      </c>
    </row>
    <row r="70" spans="1:43" x14ac:dyDescent="0.25">
      <c r="A70" s="1">
        <v>46</v>
      </c>
      <c r="B70" s="1" t="s">
        <v>130</v>
      </c>
      <c r="C70" s="1" t="s">
        <v>137</v>
      </c>
      <c r="D70" s="1">
        <v>0</v>
      </c>
      <c r="E70" s="1">
        <v>1</v>
      </c>
      <c r="F70" s="1">
        <v>1</v>
      </c>
      <c r="G70" s="1">
        <v>1</v>
      </c>
      <c r="H70" s="1">
        <v>1</v>
      </c>
      <c r="I70" s="1">
        <v>0</v>
      </c>
      <c r="J70" s="1">
        <v>0</v>
      </c>
      <c r="K70" s="1">
        <v>0</v>
      </c>
      <c r="L70" s="1">
        <v>1</v>
      </c>
      <c r="M70" s="1">
        <v>1</v>
      </c>
      <c r="N70" s="1">
        <v>1</v>
      </c>
      <c r="O70" s="1">
        <v>1</v>
      </c>
      <c r="P70" s="1">
        <v>0</v>
      </c>
      <c r="Q70" s="1">
        <v>1</v>
      </c>
      <c r="R70" s="1">
        <v>1</v>
      </c>
      <c r="S70" s="1">
        <v>1</v>
      </c>
      <c r="T70" s="1">
        <v>1</v>
      </c>
      <c r="U70" s="1">
        <v>1</v>
      </c>
      <c r="V70" s="1">
        <v>1</v>
      </c>
      <c r="W70" s="1">
        <v>1</v>
      </c>
      <c r="X70" s="1">
        <v>0</v>
      </c>
      <c r="Y70" s="1">
        <v>0</v>
      </c>
      <c r="Z70" s="1">
        <v>0</v>
      </c>
      <c r="AA70" s="1">
        <v>1</v>
      </c>
      <c r="AB70" s="1">
        <v>1</v>
      </c>
      <c r="AC70" s="1">
        <v>0</v>
      </c>
      <c r="AD70" s="1">
        <v>1</v>
      </c>
      <c r="AE70" s="1">
        <v>1</v>
      </c>
      <c r="AF70" s="1">
        <v>1</v>
      </c>
      <c r="AG70" s="1">
        <v>1</v>
      </c>
      <c r="AH70" s="1">
        <v>0</v>
      </c>
      <c r="AI70" s="1">
        <v>0</v>
      </c>
      <c r="AJ70" s="1">
        <v>0</v>
      </c>
      <c r="AK70" s="1">
        <v>0</v>
      </c>
      <c r="AL70" s="1">
        <v>0</v>
      </c>
      <c r="AM70" s="1">
        <v>1</v>
      </c>
      <c r="AN70" s="1">
        <v>1</v>
      </c>
      <c r="AO70" s="1">
        <v>1</v>
      </c>
      <c r="AP70" s="1">
        <v>1</v>
      </c>
      <c r="AQ70" s="1">
        <v>1</v>
      </c>
    </row>
    <row r="71" spans="1:43" x14ac:dyDescent="0.25">
      <c r="A71" s="21" t="s">
        <v>138</v>
      </c>
      <c r="B71" s="21"/>
      <c r="C71" s="21"/>
    </row>
    <row r="72" spans="1:43" x14ac:dyDescent="0.25">
      <c r="A72" s="1">
        <v>47</v>
      </c>
      <c r="B72" s="1" t="s">
        <v>131</v>
      </c>
      <c r="C72" s="1" t="s">
        <v>139</v>
      </c>
      <c r="D72" s="1">
        <v>0</v>
      </c>
      <c r="E72" s="1">
        <v>0</v>
      </c>
      <c r="F72" s="1">
        <v>0</v>
      </c>
      <c r="G72" s="1">
        <v>1</v>
      </c>
      <c r="H72" s="1">
        <v>1</v>
      </c>
      <c r="I72" s="1">
        <v>0</v>
      </c>
      <c r="J72" s="1">
        <v>0</v>
      </c>
      <c r="K72" s="1">
        <v>0</v>
      </c>
      <c r="L72" s="1">
        <v>1</v>
      </c>
      <c r="M72" s="1">
        <v>1</v>
      </c>
      <c r="N72" s="1">
        <v>0</v>
      </c>
      <c r="O72" s="1">
        <v>1</v>
      </c>
      <c r="P72" s="1">
        <v>0</v>
      </c>
      <c r="Q72" s="1">
        <v>1</v>
      </c>
      <c r="R72" s="1">
        <v>1</v>
      </c>
      <c r="S72" s="1">
        <v>1</v>
      </c>
      <c r="T72" s="1">
        <v>1</v>
      </c>
      <c r="U72" s="1">
        <v>1</v>
      </c>
      <c r="V72" s="1">
        <v>1</v>
      </c>
      <c r="W72" s="1">
        <v>1</v>
      </c>
      <c r="X72" s="1">
        <v>0</v>
      </c>
      <c r="Y72" s="1">
        <v>0</v>
      </c>
      <c r="Z72" s="1">
        <v>0</v>
      </c>
      <c r="AA72" s="1">
        <v>1</v>
      </c>
      <c r="AB72" s="1">
        <v>1</v>
      </c>
      <c r="AC72" s="1">
        <v>1</v>
      </c>
      <c r="AD72" s="1">
        <v>1</v>
      </c>
      <c r="AE72" s="1">
        <v>1</v>
      </c>
      <c r="AF72" s="1">
        <v>1</v>
      </c>
      <c r="AG72" s="1">
        <v>1</v>
      </c>
      <c r="AH72" s="1">
        <v>0</v>
      </c>
      <c r="AI72" s="1">
        <v>0</v>
      </c>
      <c r="AJ72" s="1">
        <v>0</v>
      </c>
      <c r="AK72" s="1">
        <v>0</v>
      </c>
      <c r="AL72" s="1">
        <v>0</v>
      </c>
      <c r="AM72" s="1">
        <v>1</v>
      </c>
      <c r="AN72" s="1">
        <v>1</v>
      </c>
      <c r="AO72" s="1">
        <v>1</v>
      </c>
      <c r="AP72" s="1">
        <v>1</v>
      </c>
      <c r="AQ72" s="1">
        <v>1</v>
      </c>
    </row>
    <row r="73" spans="1:43" x14ac:dyDescent="0.25">
      <c r="A73" s="21" t="s">
        <v>140</v>
      </c>
      <c r="B73" s="21"/>
      <c r="C73" s="21"/>
    </row>
    <row r="74" spans="1:43" x14ac:dyDescent="0.25">
      <c r="A74" s="1">
        <v>48</v>
      </c>
      <c r="B74" s="1" t="s">
        <v>132</v>
      </c>
      <c r="C74" s="1" t="s">
        <v>141</v>
      </c>
      <c r="D74" s="1">
        <v>1</v>
      </c>
      <c r="E74" s="1">
        <v>1</v>
      </c>
      <c r="F74" s="1">
        <v>1</v>
      </c>
      <c r="G74" s="1">
        <v>1</v>
      </c>
      <c r="H74" s="1">
        <v>1</v>
      </c>
      <c r="I74" s="1">
        <v>0</v>
      </c>
      <c r="J74" s="1">
        <v>1</v>
      </c>
      <c r="K74" s="1">
        <v>1</v>
      </c>
      <c r="L74" s="1">
        <v>1</v>
      </c>
      <c r="M74" s="1">
        <v>1</v>
      </c>
      <c r="N74" s="1">
        <v>1</v>
      </c>
      <c r="O74" s="1">
        <v>1</v>
      </c>
      <c r="P74" s="1">
        <v>1</v>
      </c>
      <c r="Q74" s="1">
        <v>1</v>
      </c>
      <c r="R74" s="1">
        <v>1</v>
      </c>
      <c r="S74" s="1">
        <v>1</v>
      </c>
      <c r="T74" s="1">
        <v>1</v>
      </c>
      <c r="U74" s="1">
        <v>1</v>
      </c>
      <c r="V74" s="1">
        <v>1</v>
      </c>
      <c r="W74" s="1">
        <v>1</v>
      </c>
      <c r="X74" s="1">
        <v>1</v>
      </c>
      <c r="Y74" s="1">
        <v>1</v>
      </c>
      <c r="Z74" s="1">
        <v>1</v>
      </c>
      <c r="AA74" s="1">
        <v>1</v>
      </c>
      <c r="AB74" s="1">
        <v>1</v>
      </c>
      <c r="AC74" s="1">
        <v>1</v>
      </c>
      <c r="AD74" s="1">
        <v>1</v>
      </c>
      <c r="AE74" s="1">
        <v>1</v>
      </c>
      <c r="AF74" s="1">
        <v>1</v>
      </c>
      <c r="AG74" s="1">
        <v>1</v>
      </c>
      <c r="AH74" s="1">
        <v>0</v>
      </c>
      <c r="AI74" s="1">
        <v>0</v>
      </c>
      <c r="AJ74" s="1">
        <v>0</v>
      </c>
      <c r="AK74" s="1">
        <v>0</v>
      </c>
      <c r="AL74" s="1">
        <v>0</v>
      </c>
      <c r="AM74" s="1">
        <v>1</v>
      </c>
      <c r="AN74" s="1">
        <v>1</v>
      </c>
      <c r="AO74" s="1">
        <v>1</v>
      </c>
      <c r="AP74" s="1">
        <v>1</v>
      </c>
      <c r="AQ74" s="1">
        <v>1</v>
      </c>
    </row>
    <row r="75" spans="1:43" x14ac:dyDescent="0.25">
      <c r="A75" s="1">
        <v>49</v>
      </c>
      <c r="B75" s="1" t="s">
        <v>133</v>
      </c>
      <c r="C75" s="1" t="s">
        <v>142</v>
      </c>
      <c r="D75" s="1">
        <v>1</v>
      </c>
      <c r="E75" s="1">
        <v>1</v>
      </c>
      <c r="F75" s="1">
        <v>1</v>
      </c>
      <c r="G75" s="1">
        <v>1</v>
      </c>
      <c r="H75" s="1">
        <v>1</v>
      </c>
      <c r="I75" s="1">
        <v>1</v>
      </c>
      <c r="J75" s="1">
        <v>1</v>
      </c>
      <c r="K75" s="1">
        <v>1</v>
      </c>
      <c r="L75" s="1">
        <v>1</v>
      </c>
      <c r="M75" s="1">
        <v>1</v>
      </c>
      <c r="N75" s="1">
        <v>1</v>
      </c>
      <c r="O75" s="1">
        <v>1</v>
      </c>
      <c r="P75" s="1">
        <v>1</v>
      </c>
      <c r="Q75" s="1">
        <v>1</v>
      </c>
      <c r="R75" s="1">
        <v>1</v>
      </c>
      <c r="S75" s="1">
        <v>1</v>
      </c>
      <c r="T75" s="1">
        <v>1</v>
      </c>
      <c r="U75" s="1">
        <v>1</v>
      </c>
      <c r="V75" s="1">
        <v>1</v>
      </c>
      <c r="W75" s="1">
        <v>1</v>
      </c>
      <c r="X75" s="1">
        <v>1</v>
      </c>
      <c r="Y75" s="1">
        <v>1</v>
      </c>
      <c r="Z75" s="1">
        <v>1</v>
      </c>
      <c r="AA75" s="1">
        <v>1</v>
      </c>
      <c r="AB75" s="1">
        <v>1</v>
      </c>
      <c r="AC75" s="1">
        <v>1</v>
      </c>
      <c r="AD75" s="1">
        <v>1</v>
      </c>
      <c r="AE75" s="1">
        <v>1</v>
      </c>
      <c r="AF75" s="1">
        <v>1</v>
      </c>
      <c r="AG75" s="1">
        <v>1</v>
      </c>
      <c r="AH75" s="1">
        <v>0</v>
      </c>
      <c r="AI75" s="1">
        <v>0</v>
      </c>
      <c r="AJ75" s="1">
        <v>0</v>
      </c>
      <c r="AK75" s="1">
        <v>0</v>
      </c>
      <c r="AL75" s="1">
        <v>0</v>
      </c>
      <c r="AM75" s="1">
        <v>0</v>
      </c>
      <c r="AN75" s="1">
        <v>1</v>
      </c>
      <c r="AO75" s="1">
        <v>1</v>
      </c>
      <c r="AP75" s="1">
        <v>1</v>
      </c>
      <c r="AQ75" s="1">
        <v>1</v>
      </c>
    </row>
    <row r="76" spans="1:43" x14ac:dyDescent="0.25">
      <c r="A76" s="1">
        <v>50</v>
      </c>
      <c r="B76" s="1" t="s">
        <v>134</v>
      </c>
      <c r="C76" s="1" t="s">
        <v>143</v>
      </c>
      <c r="D76" s="1">
        <v>1</v>
      </c>
      <c r="E76" s="1">
        <v>1</v>
      </c>
      <c r="F76" s="1">
        <v>1</v>
      </c>
      <c r="G76" s="1">
        <v>1</v>
      </c>
      <c r="H76" s="1">
        <v>0</v>
      </c>
      <c r="I76" s="1">
        <v>0</v>
      </c>
      <c r="J76" s="1">
        <v>1</v>
      </c>
      <c r="K76" s="1">
        <v>1</v>
      </c>
      <c r="L76" s="1">
        <v>1</v>
      </c>
      <c r="M76" s="1">
        <v>1</v>
      </c>
      <c r="N76" s="1">
        <v>1</v>
      </c>
      <c r="O76" s="1">
        <v>1</v>
      </c>
      <c r="P76" s="1">
        <v>1</v>
      </c>
      <c r="Q76" s="1">
        <v>1</v>
      </c>
      <c r="R76" s="1">
        <v>1</v>
      </c>
      <c r="S76" s="1">
        <v>0</v>
      </c>
      <c r="T76" s="1">
        <v>1</v>
      </c>
      <c r="U76" s="1">
        <v>1</v>
      </c>
      <c r="V76" s="1">
        <v>1</v>
      </c>
      <c r="W76" s="1">
        <v>1</v>
      </c>
      <c r="X76" s="1">
        <v>1</v>
      </c>
      <c r="Y76" s="1">
        <v>1</v>
      </c>
      <c r="Z76" s="1">
        <v>1</v>
      </c>
      <c r="AA76" s="1">
        <v>1</v>
      </c>
      <c r="AB76" s="1">
        <v>1</v>
      </c>
      <c r="AC76" s="1">
        <v>1</v>
      </c>
      <c r="AD76" s="1">
        <v>1</v>
      </c>
      <c r="AE76" s="1">
        <v>1</v>
      </c>
      <c r="AF76" s="1">
        <v>1</v>
      </c>
      <c r="AG76" s="1">
        <v>1</v>
      </c>
      <c r="AH76" s="1">
        <v>0</v>
      </c>
      <c r="AI76" s="1">
        <v>0</v>
      </c>
      <c r="AJ76" s="1">
        <v>0</v>
      </c>
      <c r="AK76" s="1">
        <v>0</v>
      </c>
      <c r="AL76" s="1">
        <v>0</v>
      </c>
      <c r="AM76" s="1">
        <v>0</v>
      </c>
      <c r="AN76" s="1">
        <v>1</v>
      </c>
      <c r="AO76" s="1">
        <v>1</v>
      </c>
      <c r="AP76" s="1">
        <v>1</v>
      </c>
      <c r="AQ76" s="1">
        <v>1</v>
      </c>
    </row>
    <row r="77" spans="1:43" x14ac:dyDescent="0.25">
      <c r="A77" s="1">
        <v>51</v>
      </c>
      <c r="B77" s="1" t="s">
        <v>135</v>
      </c>
      <c r="C77" s="1" t="s">
        <v>144</v>
      </c>
      <c r="D77" s="1">
        <v>1</v>
      </c>
      <c r="E77" s="1">
        <v>1</v>
      </c>
      <c r="F77" s="1">
        <v>1</v>
      </c>
      <c r="G77" s="1">
        <v>0</v>
      </c>
      <c r="H77" s="1">
        <v>0</v>
      </c>
      <c r="I77" s="1">
        <v>0</v>
      </c>
      <c r="J77" s="1">
        <v>0</v>
      </c>
      <c r="K77" s="1">
        <v>1</v>
      </c>
      <c r="L77" s="1">
        <v>1</v>
      </c>
      <c r="M77" s="1">
        <v>1</v>
      </c>
      <c r="N77" s="1">
        <v>1</v>
      </c>
      <c r="O77" s="1">
        <v>1</v>
      </c>
      <c r="P77" s="1">
        <v>1</v>
      </c>
      <c r="Q77" s="1">
        <v>1</v>
      </c>
      <c r="R77" s="1">
        <v>1</v>
      </c>
      <c r="S77" s="1">
        <v>1</v>
      </c>
      <c r="T77" s="1">
        <v>1</v>
      </c>
      <c r="U77" s="1">
        <v>1</v>
      </c>
      <c r="V77" s="1">
        <v>1</v>
      </c>
      <c r="W77" s="1">
        <v>1</v>
      </c>
      <c r="X77" s="1">
        <v>1</v>
      </c>
      <c r="Y77" s="1">
        <v>1</v>
      </c>
      <c r="Z77" s="1">
        <v>1</v>
      </c>
      <c r="AA77" s="1">
        <v>1</v>
      </c>
      <c r="AB77" s="1">
        <v>1</v>
      </c>
      <c r="AC77" s="1">
        <v>1</v>
      </c>
      <c r="AD77" s="1">
        <v>1</v>
      </c>
      <c r="AE77" s="1">
        <v>1</v>
      </c>
      <c r="AF77" s="1">
        <v>1</v>
      </c>
      <c r="AG77" s="1">
        <v>1</v>
      </c>
      <c r="AH77" s="1">
        <v>0</v>
      </c>
      <c r="AI77" s="1">
        <v>0</v>
      </c>
      <c r="AJ77" s="1">
        <v>0</v>
      </c>
      <c r="AK77" s="1">
        <v>0</v>
      </c>
      <c r="AL77" s="1">
        <v>0</v>
      </c>
      <c r="AM77" s="1">
        <v>0</v>
      </c>
      <c r="AN77" s="1">
        <v>1</v>
      </c>
      <c r="AO77" s="1">
        <v>1</v>
      </c>
      <c r="AP77" s="1">
        <v>1</v>
      </c>
      <c r="AQ77" s="1">
        <v>1</v>
      </c>
    </row>
    <row r="78" spans="1:43" x14ac:dyDescent="0.25">
      <c r="A78" s="21" t="s">
        <v>145</v>
      </c>
      <c r="B78" s="21"/>
      <c r="C78" s="21"/>
    </row>
    <row r="79" spans="1:43" x14ac:dyDescent="0.25">
      <c r="A79" s="1">
        <v>52</v>
      </c>
      <c r="B79" s="1" t="s">
        <v>146</v>
      </c>
      <c r="C79" s="1" t="s">
        <v>154</v>
      </c>
      <c r="D79" s="1">
        <v>1</v>
      </c>
      <c r="E79" s="1">
        <v>1</v>
      </c>
      <c r="F79" s="1">
        <v>1</v>
      </c>
      <c r="G79" s="1">
        <v>1</v>
      </c>
      <c r="H79" s="1">
        <v>1</v>
      </c>
      <c r="I79" s="1">
        <v>0</v>
      </c>
      <c r="J79" s="1">
        <v>0</v>
      </c>
      <c r="K79" s="1">
        <v>1</v>
      </c>
      <c r="L79" s="1">
        <v>1</v>
      </c>
      <c r="M79" s="1">
        <v>1</v>
      </c>
      <c r="N79" s="1">
        <v>0</v>
      </c>
      <c r="O79" s="1">
        <v>0</v>
      </c>
      <c r="P79" s="1">
        <v>1</v>
      </c>
      <c r="Q79" s="1">
        <v>1</v>
      </c>
      <c r="R79" s="1">
        <v>1</v>
      </c>
      <c r="S79" s="1">
        <v>0</v>
      </c>
      <c r="T79" s="1">
        <v>0</v>
      </c>
      <c r="U79" s="1">
        <v>0</v>
      </c>
      <c r="V79" s="1">
        <v>1</v>
      </c>
      <c r="W79" s="1">
        <v>1</v>
      </c>
      <c r="X79" s="1">
        <v>0</v>
      </c>
      <c r="Y79" s="1">
        <v>0</v>
      </c>
      <c r="Z79" s="1">
        <v>0</v>
      </c>
      <c r="AA79" s="1">
        <v>1</v>
      </c>
      <c r="AB79" s="1">
        <v>1</v>
      </c>
      <c r="AC79" s="1">
        <v>1</v>
      </c>
      <c r="AD79" s="1">
        <v>1</v>
      </c>
      <c r="AE79" s="1">
        <v>1</v>
      </c>
      <c r="AF79" s="1">
        <v>1</v>
      </c>
      <c r="AG79" s="1">
        <v>1</v>
      </c>
      <c r="AH79" s="1">
        <v>0</v>
      </c>
      <c r="AI79" s="1">
        <v>0</v>
      </c>
      <c r="AJ79" s="1">
        <v>0</v>
      </c>
      <c r="AK79" s="1">
        <v>0</v>
      </c>
      <c r="AL79" s="1">
        <v>0</v>
      </c>
      <c r="AM79" s="1">
        <v>0</v>
      </c>
      <c r="AN79" s="1">
        <v>1</v>
      </c>
      <c r="AO79" s="1">
        <v>1</v>
      </c>
      <c r="AP79" s="1">
        <v>1</v>
      </c>
      <c r="AQ79" s="1">
        <v>1</v>
      </c>
    </row>
    <row r="80" spans="1:43" x14ac:dyDescent="0.25">
      <c r="A80" s="1">
        <v>53</v>
      </c>
      <c r="B80" s="1" t="s">
        <v>147</v>
      </c>
      <c r="C80" s="1" t="s">
        <v>155</v>
      </c>
      <c r="D80" s="1">
        <v>1</v>
      </c>
      <c r="E80" s="1">
        <v>1</v>
      </c>
      <c r="F80" s="1">
        <v>1</v>
      </c>
      <c r="G80" s="1">
        <v>1</v>
      </c>
      <c r="H80" s="1">
        <v>1</v>
      </c>
      <c r="I80" s="1">
        <v>0</v>
      </c>
      <c r="J80" s="1">
        <v>0</v>
      </c>
      <c r="K80" s="1">
        <v>1</v>
      </c>
      <c r="L80" s="1">
        <v>1</v>
      </c>
      <c r="M80" s="1">
        <v>1</v>
      </c>
      <c r="N80" s="1">
        <v>1</v>
      </c>
      <c r="O80" s="1">
        <v>1</v>
      </c>
      <c r="P80" s="1">
        <v>1</v>
      </c>
      <c r="Q80" s="1">
        <v>1</v>
      </c>
      <c r="R80" s="1">
        <v>1</v>
      </c>
      <c r="S80" s="1">
        <v>0</v>
      </c>
      <c r="T80" s="1">
        <v>1</v>
      </c>
      <c r="U80" s="1">
        <v>1</v>
      </c>
      <c r="V80" s="1">
        <v>1</v>
      </c>
      <c r="W80" s="1">
        <v>1</v>
      </c>
      <c r="X80" s="1">
        <v>0</v>
      </c>
      <c r="Y80" s="1">
        <v>0</v>
      </c>
      <c r="Z80" s="1">
        <v>0</v>
      </c>
      <c r="AA80" s="1">
        <v>1</v>
      </c>
      <c r="AB80" s="1">
        <v>1</v>
      </c>
      <c r="AC80" s="1">
        <v>0</v>
      </c>
      <c r="AD80" s="1">
        <v>1</v>
      </c>
      <c r="AE80" s="1">
        <v>1</v>
      </c>
      <c r="AF80" s="1">
        <v>1</v>
      </c>
      <c r="AG80" s="1">
        <v>1</v>
      </c>
      <c r="AH80" s="1">
        <v>0</v>
      </c>
      <c r="AI80" s="1">
        <v>0</v>
      </c>
      <c r="AJ80" s="1">
        <v>0</v>
      </c>
      <c r="AK80" s="1">
        <v>0</v>
      </c>
      <c r="AL80" s="1">
        <v>0</v>
      </c>
      <c r="AM80" s="1">
        <v>1</v>
      </c>
      <c r="AN80" s="1">
        <v>1</v>
      </c>
      <c r="AO80" s="1">
        <v>1</v>
      </c>
      <c r="AP80" s="1">
        <v>1</v>
      </c>
      <c r="AQ80" s="1">
        <v>1</v>
      </c>
    </row>
    <row r="81" spans="1:43" x14ac:dyDescent="0.25">
      <c r="A81" s="1">
        <v>54</v>
      </c>
      <c r="B81" s="1" t="s">
        <v>148</v>
      </c>
      <c r="C81" s="1" t="s">
        <v>156</v>
      </c>
      <c r="D81" s="1">
        <v>1</v>
      </c>
      <c r="E81" s="1">
        <v>1</v>
      </c>
      <c r="F81" s="1">
        <v>1</v>
      </c>
      <c r="G81" s="1">
        <v>1</v>
      </c>
      <c r="H81" s="1">
        <v>1</v>
      </c>
      <c r="I81" s="1">
        <v>0</v>
      </c>
      <c r="J81" s="1">
        <v>0</v>
      </c>
      <c r="K81" s="1">
        <v>1</v>
      </c>
      <c r="L81" s="1">
        <v>1</v>
      </c>
      <c r="M81" s="1">
        <v>1</v>
      </c>
      <c r="N81" s="1">
        <v>1</v>
      </c>
      <c r="O81" s="1">
        <v>1</v>
      </c>
      <c r="P81" s="1">
        <v>1</v>
      </c>
      <c r="Q81" s="1">
        <v>1</v>
      </c>
      <c r="R81" s="1">
        <v>1</v>
      </c>
      <c r="S81" s="1">
        <v>1</v>
      </c>
      <c r="T81" s="1">
        <v>1</v>
      </c>
      <c r="U81" s="1">
        <v>1</v>
      </c>
      <c r="V81" s="1">
        <v>1</v>
      </c>
      <c r="W81" s="1">
        <v>1</v>
      </c>
      <c r="X81" s="1">
        <v>0</v>
      </c>
      <c r="Y81" s="1">
        <v>0</v>
      </c>
      <c r="Z81" s="1">
        <v>0</v>
      </c>
      <c r="AA81" s="1">
        <v>0</v>
      </c>
      <c r="AB81" s="1">
        <v>1</v>
      </c>
      <c r="AC81" s="1">
        <v>1</v>
      </c>
      <c r="AD81" s="1">
        <v>1</v>
      </c>
      <c r="AE81" s="1">
        <v>1</v>
      </c>
      <c r="AF81" s="1">
        <v>1</v>
      </c>
      <c r="AG81" s="1">
        <v>1</v>
      </c>
      <c r="AH81" s="1">
        <v>0</v>
      </c>
      <c r="AI81" s="1">
        <v>0</v>
      </c>
      <c r="AJ81" s="1">
        <v>0</v>
      </c>
      <c r="AK81" s="1">
        <v>0</v>
      </c>
      <c r="AL81" s="1">
        <v>0</v>
      </c>
      <c r="AM81" s="1">
        <v>0</v>
      </c>
      <c r="AN81" s="1">
        <v>0</v>
      </c>
      <c r="AO81" s="1">
        <v>1</v>
      </c>
      <c r="AP81" s="1">
        <v>1</v>
      </c>
      <c r="AQ81" s="1">
        <v>1</v>
      </c>
    </row>
    <row r="82" spans="1:43" x14ac:dyDescent="0.25">
      <c r="A82" s="21" t="s">
        <v>157</v>
      </c>
      <c r="B82" s="21"/>
      <c r="C82" s="21"/>
    </row>
    <row r="83" spans="1:43" x14ac:dyDescent="0.25">
      <c r="A83" s="1">
        <v>55</v>
      </c>
      <c r="B83" s="1" t="s">
        <v>149</v>
      </c>
      <c r="C83" s="1" t="s">
        <v>158</v>
      </c>
      <c r="D83" s="1">
        <v>1</v>
      </c>
      <c r="E83" s="1">
        <v>1</v>
      </c>
      <c r="F83" s="1">
        <v>0</v>
      </c>
      <c r="G83" s="1">
        <v>1</v>
      </c>
      <c r="H83" s="1">
        <v>1</v>
      </c>
      <c r="I83" s="1">
        <v>0</v>
      </c>
      <c r="J83" s="1">
        <v>0</v>
      </c>
      <c r="K83" s="1">
        <v>0</v>
      </c>
      <c r="L83" s="1">
        <v>1</v>
      </c>
      <c r="M83" s="1">
        <v>1</v>
      </c>
      <c r="N83" s="1">
        <v>0</v>
      </c>
      <c r="O83" s="1">
        <v>1</v>
      </c>
      <c r="P83" s="1">
        <v>0</v>
      </c>
      <c r="Q83" s="1">
        <v>1</v>
      </c>
      <c r="R83" s="1">
        <v>1</v>
      </c>
      <c r="S83" s="1">
        <v>0</v>
      </c>
      <c r="T83" s="1">
        <v>0</v>
      </c>
      <c r="U83" s="1">
        <v>0</v>
      </c>
      <c r="V83" s="1">
        <v>1</v>
      </c>
      <c r="W83" s="1">
        <v>1</v>
      </c>
      <c r="X83" s="1">
        <v>0</v>
      </c>
      <c r="Y83" s="1">
        <v>0</v>
      </c>
      <c r="Z83" s="1">
        <v>1</v>
      </c>
      <c r="AA83" s="1">
        <v>1</v>
      </c>
      <c r="AB83" s="1">
        <v>1</v>
      </c>
      <c r="AC83" s="1">
        <v>1</v>
      </c>
      <c r="AD83" s="1">
        <v>1</v>
      </c>
      <c r="AE83" s="1">
        <v>1</v>
      </c>
      <c r="AF83" s="1">
        <v>1</v>
      </c>
      <c r="AG83" s="1">
        <v>1</v>
      </c>
      <c r="AH83" s="1">
        <v>0</v>
      </c>
      <c r="AI83" s="1">
        <v>0</v>
      </c>
      <c r="AJ83" s="1">
        <v>0</v>
      </c>
      <c r="AK83" s="1">
        <v>0</v>
      </c>
      <c r="AL83" s="1">
        <v>0</v>
      </c>
      <c r="AM83" s="1">
        <v>1</v>
      </c>
      <c r="AN83" s="1">
        <v>1</v>
      </c>
      <c r="AO83" s="1">
        <v>1</v>
      </c>
      <c r="AP83" s="1">
        <v>1</v>
      </c>
      <c r="AQ83" s="1">
        <v>1</v>
      </c>
    </row>
    <row r="84" spans="1:43" x14ac:dyDescent="0.25">
      <c r="A84" s="21" t="s">
        <v>159</v>
      </c>
      <c r="B84" s="21"/>
      <c r="C84" s="21"/>
    </row>
    <row r="85" spans="1:43" x14ac:dyDescent="0.25">
      <c r="A85" s="1">
        <v>56</v>
      </c>
      <c r="B85" s="1" t="s">
        <v>150</v>
      </c>
      <c r="C85" s="1" t="s">
        <v>160</v>
      </c>
      <c r="D85" s="1">
        <v>1</v>
      </c>
      <c r="E85" s="1">
        <v>0</v>
      </c>
      <c r="F85" s="1">
        <v>1</v>
      </c>
      <c r="G85" s="1">
        <v>1</v>
      </c>
      <c r="H85" s="1">
        <v>1</v>
      </c>
      <c r="I85" s="1">
        <v>0</v>
      </c>
      <c r="J85" s="1">
        <v>0</v>
      </c>
      <c r="K85" s="1">
        <v>0</v>
      </c>
      <c r="L85" s="1">
        <v>1</v>
      </c>
      <c r="M85" s="1">
        <v>1</v>
      </c>
      <c r="N85" s="1">
        <v>0</v>
      </c>
      <c r="O85" s="1">
        <v>1</v>
      </c>
      <c r="P85" s="1">
        <v>0</v>
      </c>
      <c r="Q85" s="1">
        <v>1</v>
      </c>
      <c r="R85" s="1">
        <v>1</v>
      </c>
      <c r="S85" s="1">
        <v>1</v>
      </c>
      <c r="T85" s="1">
        <v>1</v>
      </c>
      <c r="U85" s="1">
        <v>1</v>
      </c>
      <c r="V85" s="1">
        <v>1</v>
      </c>
      <c r="W85" s="1">
        <v>1</v>
      </c>
      <c r="X85" s="1">
        <v>0</v>
      </c>
      <c r="Y85" s="1">
        <v>1</v>
      </c>
      <c r="Z85" s="1">
        <v>1</v>
      </c>
      <c r="AA85" s="1">
        <v>1</v>
      </c>
      <c r="AB85" s="1">
        <v>1</v>
      </c>
      <c r="AC85" s="1">
        <v>1</v>
      </c>
      <c r="AD85" s="1">
        <v>1</v>
      </c>
      <c r="AE85" s="1">
        <v>1</v>
      </c>
      <c r="AF85" s="1">
        <v>1</v>
      </c>
      <c r="AG85" s="1">
        <v>1</v>
      </c>
      <c r="AH85" s="1">
        <v>0</v>
      </c>
      <c r="AI85" s="1">
        <v>0</v>
      </c>
      <c r="AJ85" s="1">
        <v>0</v>
      </c>
      <c r="AK85" s="1">
        <v>0</v>
      </c>
      <c r="AL85" s="1">
        <v>0</v>
      </c>
      <c r="AM85" s="1">
        <v>0</v>
      </c>
      <c r="AN85" s="1">
        <v>0</v>
      </c>
      <c r="AO85" s="1">
        <v>1</v>
      </c>
      <c r="AP85" s="1">
        <v>1</v>
      </c>
      <c r="AQ85" s="1">
        <v>1</v>
      </c>
    </row>
    <row r="86" spans="1:43" x14ac:dyDescent="0.25">
      <c r="A86" s="21" t="s">
        <v>161</v>
      </c>
      <c r="B86" s="21"/>
      <c r="C86" s="21"/>
    </row>
    <row r="87" spans="1:43" x14ac:dyDescent="0.25">
      <c r="A87" s="1">
        <v>57</v>
      </c>
      <c r="B87" s="1" t="s">
        <v>151</v>
      </c>
      <c r="C87" s="1" t="s">
        <v>162</v>
      </c>
      <c r="D87" s="1">
        <v>1</v>
      </c>
      <c r="E87" s="1">
        <v>0</v>
      </c>
      <c r="F87" s="1">
        <v>0</v>
      </c>
      <c r="G87" s="1">
        <v>1</v>
      </c>
      <c r="H87" s="1">
        <v>1</v>
      </c>
      <c r="I87" s="1">
        <v>0</v>
      </c>
      <c r="J87" s="1">
        <v>0</v>
      </c>
      <c r="K87" s="1">
        <v>0</v>
      </c>
      <c r="L87" s="1">
        <v>1</v>
      </c>
      <c r="M87" s="1">
        <v>1</v>
      </c>
      <c r="N87" s="1">
        <v>0</v>
      </c>
      <c r="O87" s="1">
        <v>1</v>
      </c>
      <c r="P87" s="1">
        <v>0</v>
      </c>
      <c r="Q87" s="1">
        <v>1</v>
      </c>
      <c r="R87" s="1">
        <v>1</v>
      </c>
      <c r="S87" s="1">
        <v>0</v>
      </c>
      <c r="T87" s="1">
        <v>0</v>
      </c>
      <c r="U87" s="1">
        <v>0</v>
      </c>
      <c r="V87" s="1">
        <v>0</v>
      </c>
      <c r="W87" s="1">
        <v>0</v>
      </c>
      <c r="X87" s="1">
        <v>0</v>
      </c>
      <c r="Y87" s="1">
        <v>0</v>
      </c>
      <c r="Z87" s="1">
        <v>0</v>
      </c>
      <c r="AA87" s="1">
        <v>1</v>
      </c>
      <c r="AB87" s="1">
        <v>1</v>
      </c>
      <c r="AC87" s="1">
        <v>1</v>
      </c>
      <c r="AD87" s="1">
        <v>1</v>
      </c>
      <c r="AE87" s="1">
        <v>1</v>
      </c>
      <c r="AF87" s="1">
        <v>1</v>
      </c>
      <c r="AG87" s="1">
        <v>0</v>
      </c>
      <c r="AH87" s="1">
        <v>0</v>
      </c>
      <c r="AI87" s="1">
        <v>0</v>
      </c>
      <c r="AJ87" s="1">
        <v>0</v>
      </c>
      <c r="AK87" s="1">
        <v>0</v>
      </c>
      <c r="AL87" s="1">
        <v>0</v>
      </c>
      <c r="AM87" s="1">
        <v>0</v>
      </c>
      <c r="AN87" s="1">
        <v>1</v>
      </c>
      <c r="AO87" s="1">
        <v>1</v>
      </c>
      <c r="AP87" s="1">
        <v>1</v>
      </c>
      <c r="AQ87" s="1">
        <v>1</v>
      </c>
    </row>
    <row r="88" spans="1:43" x14ac:dyDescent="0.25">
      <c r="A88" s="1">
        <v>58</v>
      </c>
      <c r="B88" s="1" t="s">
        <v>152</v>
      </c>
      <c r="C88" s="1" t="s">
        <v>163</v>
      </c>
      <c r="D88" s="1">
        <v>0</v>
      </c>
      <c r="E88" s="1">
        <v>0</v>
      </c>
      <c r="F88" s="1">
        <v>0</v>
      </c>
      <c r="G88" s="1">
        <v>0</v>
      </c>
      <c r="H88" s="1">
        <v>1</v>
      </c>
      <c r="I88" s="1">
        <v>0</v>
      </c>
      <c r="J88" s="1">
        <v>0</v>
      </c>
      <c r="K88" s="1">
        <v>0</v>
      </c>
      <c r="L88" s="1">
        <v>1</v>
      </c>
      <c r="M88" s="1">
        <v>1</v>
      </c>
      <c r="N88" s="1">
        <v>0</v>
      </c>
      <c r="O88" s="1">
        <v>1</v>
      </c>
      <c r="P88" s="1">
        <v>0</v>
      </c>
      <c r="Q88" s="1">
        <v>1</v>
      </c>
      <c r="R88" s="1">
        <v>1</v>
      </c>
      <c r="S88" s="1">
        <v>0</v>
      </c>
      <c r="T88" s="1">
        <v>0</v>
      </c>
      <c r="U88" s="1">
        <v>0</v>
      </c>
      <c r="V88" s="1">
        <v>0</v>
      </c>
      <c r="W88" s="1">
        <v>0</v>
      </c>
      <c r="X88" s="1">
        <v>0</v>
      </c>
      <c r="Y88" s="1">
        <v>0</v>
      </c>
      <c r="Z88" s="1">
        <v>0</v>
      </c>
      <c r="AA88" s="1">
        <v>1</v>
      </c>
      <c r="AB88" s="1">
        <v>1</v>
      </c>
      <c r="AC88" s="1">
        <v>0</v>
      </c>
      <c r="AD88" s="1">
        <v>0</v>
      </c>
      <c r="AE88" s="1">
        <v>0</v>
      </c>
      <c r="AF88" s="1">
        <v>0</v>
      </c>
      <c r="AG88" s="1">
        <v>0</v>
      </c>
      <c r="AH88" s="1">
        <v>0</v>
      </c>
      <c r="AI88" s="1">
        <v>0</v>
      </c>
      <c r="AJ88" s="1">
        <v>0</v>
      </c>
      <c r="AK88" s="1">
        <v>0</v>
      </c>
      <c r="AL88" s="1">
        <v>0</v>
      </c>
      <c r="AM88" s="1">
        <v>0</v>
      </c>
      <c r="AN88" s="1">
        <v>0</v>
      </c>
      <c r="AO88" s="1">
        <v>0</v>
      </c>
    </row>
    <row r="89" spans="1:43" x14ac:dyDescent="0.25">
      <c r="A89" s="21" t="s">
        <v>164</v>
      </c>
      <c r="B89" s="21"/>
      <c r="C89" s="21"/>
    </row>
    <row r="90" spans="1:43" x14ac:dyDescent="0.25">
      <c r="A90" s="1">
        <v>59</v>
      </c>
      <c r="B90" s="1" t="s">
        <v>153</v>
      </c>
      <c r="C90" s="1" t="s">
        <v>165</v>
      </c>
      <c r="D90" s="1">
        <v>0</v>
      </c>
      <c r="E90" s="1">
        <v>0</v>
      </c>
      <c r="F90" s="1">
        <v>0</v>
      </c>
      <c r="G90" s="1">
        <v>0</v>
      </c>
      <c r="H90" s="1">
        <v>0</v>
      </c>
      <c r="I90" s="1">
        <v>0</v>
      </c>
      <c r="J90" s="1">
        <v>0</v>
      </c>
      <c r="K90" s="1">
        <v>0</v>
      </c>
      <c r="L90" s="1">
        <v>0</v>
      </c>
      <c r="M90" s="1">
        <v>0</v>
      </c>
      <c r="N90" s="1">
        <v>0</v>
      </c>
      <c r="O90" s="1">
        <v>1</v>
      </c>
      <c r="P90" s="1">
        <v>1</v>
      </c>
      <c r="Q90" s="1">
        <v>0</v>
      </c>
      <c r="R90" s="1">
        <v>0</v>
      </c>
      <c r="S90" s="1">
        <v>0</v>
      </c>
      <c r="T90" s="1">
        <v>0</v>
      </c>
      <c r="U90" s="1">
        <v>0</v>
      </c>
      <c r="V90" s="1">
        <v>0</v>
      </c>
      <c r="W90" s="1">
        <v>0</v>
      </c>
      <c r="X90" s="1">
        <v>0</v>
      </c>
      <c r="Y90" s="1">
        <v>0</v>
      </c>
      <c r="Z90" s="1">
        <v>0</v>
      </c>
      <c r="AA90" s="1">
        <v>0</v>
      </c>
      <c r="AB90" s="1">
        <v>0</v>
      </c>
      <c r="AC90" s="1">
        <v>0</v>
      </c>
      <c r="AD90" s="1">
        <v>0</v>
      </c>
      <c r="AE90" s="1">
        <v>0</v>
      </c>
      <c r="AF90" s="1">
        <v>0</v>
      </c>
      <c r="AG90" s="1">
        <v>0</v>
      </c>
      <c r="AH90" s="1">
        <v>0</v>
      </c>
      <c r="AI90" s="1">
        <v>0</v>
      </c>
      <c r="AJ90" s="1">
        <v>0</v>
      </c>
      <c r="AK90" s="1">
        <v>0</v>
      </c>
      <c r="AL90" s="1">
        <v>0</v>
      </c>
      <c r="AM90" s="1">
        <v>0</v>
      </c>
      <c r="AN90" s="1">
        <v>0</v>
      </c>
      <c r="AO90" s="1">
        <v>0</v>
      </c>
    </row>
    <row r="91" spans="1:43" x14ac:dyDescent="0.25">
      <c r="A91" s="20" t="s">
        <v>166</v>
      </c>
      <c r="B91" s="20"/>
      <c r="C91" s="20"/>
    </row>
    <row r="92" spans="1:43" x14ac:dyDescent="0.25">
      <c r="A92" s="21" t="s">
        <v>179</v>
      </c>
      <c r="B92" s="21"/>
      <c r="C92" s="21"/>
    </row>
    <row r="93" spans="1:43" x14ac:dyDescent="0.25">
      <c r="A93" s="1">
        <v>60</v>
      </c>
      <c r="B93" s="1" t="s">
        <v>167</v>
      </c>
      <c r="C93" s="1" t="s">
        <v>180</v>
      </c>
      <c r="D93" s="1">
        <v>0</v>
      </c>
      <c r="E93" s="1">
        <v>0</v>
      </c>
      <c r="F93" s="1">
        <v>0</v>
      </c>
      <c r="G93" s="1">
        <v>0</v>
      </c>
      <c r="H93" s="1">
        <v>0</v>
      </c>
      <c r="I93" s="1">
        <v>0</v>
      </c>
      <c r="J93" s="1">
        <v>0</v>
      </c>
      <c r="K93" s="1">
        <v>0</v>
      </c>
      <c r="L93" s="1">
        <v>0</v>
      </c>
      <c r="M93" s="1">
        <v>0</v>
      </c>
      <c r="N93" s="1">
        <v>0</v>
      </c>
      <c r="O93" s="1">
        <v>0</v>
      </c>
      <c r="P93" s="1">
        <v>0</v>
      </c>
      <c r="Q93" s="1">
        <v>0</v>
      </c>
      <c r="R93" s="1">
        <v>0</v>
      </c>
      <c r="S93" s="1">
        <v>0</v>
      </c>
      <c r="T93" s="1">
        <v>0</v>
      </c>
      <c r="U93" s="1">
        <v>0</v>
      </c>
      <c r="V93" s="1">
        <v>0</v>
      </c>
      <c r="W93" s="1">
        <v>0</v>
      </c>
      <c r="X93" s="1">
        <v>0</v>
      </c>
      <c r="Y93" s="1">
        <v>0</v>
      </c>
      <c r="Z93" s="1">
        <v>0</v>
      </c>
      <c r="AA93" s="1">
        <v>0</v>
      </c>
      <c r="AB93" s="1">
        <v>0</v>
      </c>
      <c r="AC93" s="1">
        <v>0</v>
      </c>
      <c r="AD93" s="1">
        <v>0</v>
      </c>
      <c r="AE93" s="1">
        <v>0</v>
      </c>
      <c r="AF93" s="1">
        <v>0</v>
      </c>
      <c r="AG93" s="1">
        <v>0</v>
      </c>
      <c r="AH93" s="1">
        <v>0</v>
      </c>
      <c r="AI93" s="1">
        <v>0</v>
      </c>
      <c r="AJ93" s="1">
        <v>0</v>
      </c>
      <c r="AK93" s="1">
        <v>0</v>
      </c>
      <c r="AL93" s="1">
        <v>0</v>
      </c>
      <c r="AM93" s="1">
        <v>0</v>
      </c>
      <c r="AN93" s="1">
        <v>0</v>
      </c>
      <c r="AO93" s="1">
        <v>0</v>
      </c>
    </row>
    <row r="94" spans="1:43" x14ac:dyDescent="0.25">
      <c r="A94" s="1">
        <v>61</v>
      </c>
      <c r="B94" s="1" t="s">
        <v>168</v>
      </c>
      <c r="C94" s="1" t="s">
        <v>181</v>
      </c>
      <c r="D94" s="1">
        <v>0</v>
      </c>
      <c r="E94" s="1">
        <v>0</v>
      </c>
      <c r="F94" s="1">
        <v>0</v>
      </c>
      <c r="G94" s="1">
        <v>0</v>
      </c>
      <c r="H94" s="1">
        <v>0</v>
      </c>
      <c r="I94" s="1">
        <v>0</v>
      </c>
      <c r="J94" s="1">
        <v>0</v>
      </c>
      <c r="K94" s="1">
        <v>0</v>
      </c>
      <c r="L94" s="1">
        <v>0</v>
      </c>
      <c r="M94" s="1">
        <v>0</v>
      </c>
      <c r="N94" s="1">
        <v>0</v>
      </c>
      <c r="O94" s="1">
        <v>0</v>
      </c>
      <c r="P94" s="1">
        <v>0</v>
      </c>
      <c r="Q94" s="1">
        <v>0</v>
      </c>
      <c r="R94" s="1">
        <v>0</v>
      </c>
      <c r="S94" s="1">
        <v>0</v>
      </c>
      <c r="T94" s="1">
        <v>0</v>
      </c>
      <c r="U94" s="1">
        <v>0</v>
      </c>
      <c r="V94" s="1">
        <v>0</v>
      </c>
      <c r="W94" s="1">
        <v>0</v>
      </c>
      <c r="X94" s="1">
        <v>0</v>
      </c>
      <c r="Y94" s="1">
        <v>0</v>
      </c>
      <c r="Z94" s="1">
        <v>0</v>
      </c>
      <c r="AA94" s="1">
        <v>0</v>
      </c>
      <c r="AB94" s="1">
        <v>0</v>
      </c>
      <c r="AC94" s="1">
        <v>1</v>
      </c>
      <c r="AD94" s="1">
        <v>1</v>
      </c>
      <c r="AE94" s="1">
        <v>1</v>
      </c>
      <c r="AF94" s="1">
        <v>1</v>
      </c>
      <c r="AG94" s="1">
        <v>0</v>
      </c>
      <c r="AH94" s="1">
        <v>0</v>
      </c>
      <c r="AI94" s="1">
        <v>0</v>
      </c>
      <c r="AJ94" s="1">
        <v>0</v>
      </c>
      <c r="AK94" s="1">
        <v>0</v>
      </c>
      <c r="AL94" s="1">
        <v>0</v>
      </c>
      <c r="AM94" s="1">
        <v>0</v>
      </c>
      <c r="AN94" s="1">
        <v>0</v>
      </c>
      <c r="AO94" s="1">
        <v>0</v>
      </c>
    </row>
    <row r="95" spans="1:43" x14ac:dyDescent="0.25">
      <c r="A95" s="21" t="s">
        <v>182</v>
      </c>
      <c r="B95" s="21"/>
      <c r="C95" s="21"/>
    </row>
    <row r="96" spans="1:43" x14ac:dyDescent="0.25">
      <c r="A96" s="1">
        <v>62</v>
      </c>
      <c r="B96" s="1" t="s">
        <v>169</v>
      </c>
      <c r="C96" s="1" t="s">
        <v>183</v>
      </c>
      <c r="D96" s="1">
        <v>1</v>
      </c>
      <c r="E96" s="1">
        <v>1</v>
      </c>
      <c r="F96" s="1">
        <v>1</v>
      </c>
      <c r="G96" s="1">
        <v>1</v>
      </c>
      <c r="H96" s="1">
        <v>1</v>
      </c>
      <c r="I96" s="1">
        <v>0</v>
      </c>
      <c r="J96" s="1">
        <v>0</v>
      </c>
      <c r="K96" s="1">
        <v>0</v>
      </c>
      <c r="L96" s="1">
        <v>0</v>
      </c>
      <c r="M96" s="1">
        <v>1</v>
      </c>
      <c r="N96" s="1">
        <v>1</v>
      </c>
      <c r="O96" s="1">
        <v>1</v>
      </c>
      <c r="P96" s="1">
        <v>0</v>
      </c>
      <c r="Q96" s="1">
        <v>1</v>
      </c>
      <c r="R96" s="1">
        <v>1</v>
      </c>
      <c r="S96" s="1">
        <v>0</v>
      </c>
      <c r="T96" s="1">
        <v>0</v>
      </c>
      <c r="U96" s="1">
        <v>0</v>
      </c>
      <c r="V96" s="1">
        <v>1</v>
      </c>
      <c r="W96" s="1">
        <v>1</v>
      </c>
      <c r="X96" s="1">
        <v>0</v>
      </c>
      <c r="Y96" s="1">
        <v>1</v>
      </c>
      <c r="Z96" s="1">
        <v>1</v>
      </c>
      <c r="AA96" s="1">
        <v>1</v>
      </c>
      <c r="AB96" s="1">
        <v>1</v>
      </c>
      <c r="AC96" s="1">
        <v>1</v>
      </c>
      <c r="AD96" s="1">
        <v>1</v>
      </c>
      <c r="AE96" s="1">
        <v>1</v>
      </c>
      <c r="AF96" s="1">
        <v>1</v>
      </c>
      <c r="AG96" s="1">
        <v>1</v>
      </c>
      <c r="AH96" s="1">
        <v>0</v>
      </c>
      <c r="AI96" s="1">
        <v>0</v>
      </c>
      <c r="AJ96" s="1">
        <v>0</v>
      </c>
      <c r="AK96" s="1">
        <v>0</v>
      </c>
      <c r="AL96" s="1">
        <v>0</v>
      </c>
      <c r="AM96" s="1">
        <v>1</v>
      </c>
      <c r="AN96" s="1">
        <v>1</v>
      </c>
      <c r="AO96" s="1">
        <v>1</v>
      </c>
      <c r="AP96" s="1">
        <v>1</v>
      </c>
      <c r="AQ96" s="1">
        <v>1</v>
      </c>
    </row>
    <row r="97" spans="1:43" x14ac:dyDescent="0.25">
      <c r="A97" s="21" t="s">
        <v>184</v>
      </c>
      <c r="B97" s="21"/>
      <c r="C97" s="21"/>
    </row>
    <row r="98" spans="1:43" ht="15.75" customHeight="1" x14ac:dyDescent="0.25">
      <c r="A98" s="1">
        <v>63</v>
      </c>
      <c r="B98" s="1" t="s">
        <v>170</v>
      </c>
      <c r="C98" s="1" t="s">
        <v>185</v>
      </c>
      <c r="D98" s="1">
        <v>0</v>
      </c>
      <c r="E98" s="1">
        <v>0</v>
      </c>
      <c r="F98" s="1">
        <v>0</v>
      </c>
      <c r="G98" s="1">
        <v>1</v>
      </c>
      <c r="H98" s="1">
        <v>1</v>
      </c>
      <c r="I98" s="1">
        <v>0</v>
      </c>
      <c r="J98" s="1">
        <v>0</v>
      </c>
      <c r="K98" s="1">
        <v>0</v>
      </c>
      <c r="L98" s="1">
        <v>0</v>
      </c>
      <c r="M98" s="1">
        <v>1</v>
      </c>
      <c r="N98" s="1">
        <v>0</v>
      </c>
      <c r="O98" s="1">
        <v>1</v>
      </c>
      <c r="P98" s="1">
        <v>0</v>
      </c>
      <c r="Q98" s="1">
        <v>1</v>
      </c>
      <c r="R98" s="1">
        <v>1</v>
      </c>
      <c r="S98" s="1">
        <v>1</v>
      </c>
      <c r="T98" s="1">
        <v>1</v>
      </c>
      <c r="U98" s="1">
        <v>1</v>
      </c>
      <c r="V98" s="1">
        <v>1</v>
      </c>
      <c r="W98" s="1">
        <v>1</v>
      </c>
      <c r="X98" s="1">
        <v>0</v>
      </c>
      <c r="Y98" s="1">
        <v>0</v>
      </c>
      <c r="Z98" s="1">
        <v>0</v>
      </c>
      <c r="AA98" s="1">
        <v>1</v>
      </c>
      <c r="AB98" s="1">
        <v>1</v>
      </c>
      <c r="AC98" s="1">
        <v>1</v>
      </c>
      <c r="AD98" s="1">
        <v>1</v>
      </c>
      <c r="AE98" s="1">
        <v>1</v>
      </c>
      <c r="AF98" s="1">
        <v>1</v>
      </c>
      <c r="AG98" s="1">
        <v>1</v>
      </c>
      <c r="AH98" s="1">
        <v>0</v>
      </c>
      <c r="AI98" s="1">
        <v>0</v>
      </c>
      <c r="AJ98" s="1">
        <v>0</v>
      </c>
      <c r="AK98" s="1">
        <v>0</v>
      </c>
      <c r="AL98" s="1">
        <v>0</v>
      </c>
      <c r="AM98" s="1">
        <v>1</v>
      </c>
      <c r="AN98" s="1">
        <v>0</v>
      </c>
      <c r="AO98" s="1">
        <v>0</v>
      </c>
    </row>
    <row r="99" spans="1:43" x14ac:dyDescent="0.25">
      <c r="A99" s="21" t="s">
        <v>186</v>
      </c>
      <c r="B99" s="21"/>
      <c r="C99" s="21"/>
    </row>
    <row r="100" spans="1:43" x14ac:dyDescent="0.25">
      <c r="A100" s="1">
        <v>64</v>
      </c>
      <c r="B100" s="1" t="s">
        <v>171</v>
      </c>
      <c r="C100" s="1" t="s">
        <v>187</v>
      </c>
      <c r="D100" s="1">
        <v>0</v>
      </c>
      <c r="E100" s="1">
        <v>1</v>
      </c>
      <c r="F100" s="1">
        <v>1</v>
      </c>
      <c r="G100" s="1">
        <v>1</v>
      </c>
      <c r="H100" s="1">
        <v>1</v>
      </c>
      <c r="I100" s="1">
        <v>0</v>
      </c>
      <c r="J100" s="1">
        <v>0</v>
      </c>
      <c r="K100" s="1">
        <v>0</v>
      </c>
      <c r="L100" s="1">
        <v>0</v>
      </c>
      <c r="M100" s="1">
        <v>1</v>
      </c>
      <c r="N100" s="1">
        <v>1</v>
      </c>
      <c r="O100" s="1">
        <v>1</v>
      </c>
      <c r="P100" s="1">
        <v>0</v>
      </c>
      <c r="Q100" s="1">
        <v>1</v>
      </c>
      <c r="R100" s="1">
        <v>1</v>
      </c>
      <c r="S100" s="1">
        <v>0</v>
      </c>
      <c r="T100" s="1">
        <v>0</v>
      </c>
      <c r="U100" s="1">
        <v>0</v>
      </c>
      <c r="V100" s="1">
        <v>1</v>
      </c>
      <c r="W100" s="1">
        <v>1</v>
      </c>
      <c r="X100" s="1">
        <v>0</v>
      </c>
      <c r="Y100" s="1">
        <v>1</v>
      </c>
      <c r="Z100" s="1">
        <v>1</v>
      </c>
      <c r="AA100" s="1">
        <v>1</v>
      </c>
      <c r="AB100" s="1">
        <v>1</v>
      </c>
      <c r="AC100" s="1">
        <v>0</v>
      </c>
      <c r="AD100" s="1">
        <v>0</v>
      </c>
      <c r="AE100" s="1">
        <v>0</v>
      </c>
      <c r="AF100" s="1">
        <v>1</v>
      </c>
      <c r="AG100" s="1">
        <v>1</v>
      </c>
      <c r="AH100" s="1">
        <v>0</v>
      </c>
      <c r="AI100" s="1">
        <v>0</v>
      </c>
      <c r="AJ100" s="1">
        <v>0</v>
      </c>
      <c r="AK100" s="1">
        <v>0</v>
      </c>
      <c r="AL100" s="1">
        <v>0</v>
      </c>
      <c r="AM100" s="1">
        <v>1</v>
      </c>
      <c r="AN100" s="1">
        <v>1</v>
      </c>
      <c r="AO100" s="1">
        <v>1</v>
      </c>
      <c r="AQ100" s="1">
        <v>1</v>
      </c>
    </row>
    <row r="101" spans="1:43" x14ac:dyDescent="0.25">
      <c r="A101" s="21" t="s">
        <v>188</v>
      </c>
      <c r="B101" s="21"/>
      <c r="C101" s="21"/>
    </row>
    <row r="102" spans="1:43" x14ac:dyDescent="0.25">
      <c r="A102" s="1">
        <v>65</v>
      </c>
      <c r="B102" s="1" t="s">
        <v>172</v>
      </c>
      <c r="C102" s="1" t="s">
        <v>189</v>
      </c>
      <c r="D102" s="1">
        <v>0</v>
      </c>
      <c r="E102" s="1">
        <v>1</v>
      </c>
      <c r="F102" s="1">
        <v>1</v>
      </c>
      <c r="G102" s="1">
        <v>1</v>
      </c>
      <c r="H102" s="1">
        <v>1</v>
      </c>
      <c r="I102" s="1">
        <v>0</v>
      </c>
      <c r="J102" s="1">
        <v>0</v>
      </c>
      <c r="K102" s="1">
        <v>0</v>
      </c>
      <c r="L102" s="1">
        <v>0</v>
      </c>
      <c r="M102" s="1">
        <v>0</v>
      </c>
      <c r="N102" s="1">
        <v>0</v>
      </c>
      <c r="O102" s="1">
        <v>1</v>
      </c>
      <c r="P102" s="1">
        <v>0</v>
      </c>
      <c r="Q102" s="1">
        <v>1</v>
      </c>
      <c r="R102" s="1">
        <v>1</v>
      </c>
      <c r="S102" s="1">
        <v>0</v>
      </c>
      <c r="T102" s="1">
        <v>0</v>
      </c>
      <c r="U102" s="1">
        <v>0</v>
      </c>
      <c r="V102" s="1">
        <v>1</v>
      </c>
      <c r="W102" s="1">
        <v>1</v>
      </c>
      <c r="X102" s="1">
        <v>0</v>
      </c>
      <c r="Y102" s="1">
        <v>1</v>
      </c>
      <c r="Z102" s="1">
        <v>1</v>
      </c>
      <c r="AA102" s="1">
        <v>1</v>
      </c>
      <c r="AB102" s="1">
        <v>1</v>
      </c>
      <c r="AC102" s="1">
        <v>0</v>
      </c>
      <c r="AD102" s="1">
        <v>0</v>
      </c>
      <c r="AE102" s="1">
        <v>0</v>
      </c>
      <c r="AF102" s="1">
        <v>1</v>
      </c>
      <c r="AG102" s="1">
        <v>1</v>
      </c>
      <c r="AH102" s="1">
        <v>0</v>
      </c>
      <c r="AI102" s="1">
        <v>0</v>
      </c>
      <c r="AJ102" s="1">
        <v>0</v>
      </c>
      <c r="AK102" s="1">
        <v>0</v>
      </c>
      <c r="AL102" s="1">
        <v>0</v>
      </c>
      <c r="AM102" s="1">
        <v>1</v>
      </c>
      <c r="AN102" s="1">
        <v>1</v>
      </c>
      <c r="AO102" s="1">
        <v>1</v>
      </c>
      <c r="AP102" s="1">
        <v>1</v>
      </c>
      <c r="AQ102" s="1">
        <v>1</v>
      </c>
    </row>
    <row r="103" spans="1:43" x14ac:dyDescent="0.25">
      <c r="A103" s="21" t="s">
        <v>190</v>
      </c>
      <c r="B103" s="21"/>
      <c r="C103" s="21"/>
    </row>
    <row r="104" spans="1:43" x14ac:dyDescent="0.25">
      <c r="A104" s="1">
        <v>66</v>
      </c>
      <c r="B104" s="1" t="s">
        <v>173</v>
      </c>
      <c r="C104" s="1" t="s">
        <v>191</v>
      </c>
      <c r="D104" s="1">
        <v>0</v>
      </c>
      <c r="E104" s="1">
        <v>0</v>
      </c>
      <c r="F104" s="1">
        <v>0</v>
      </c>
      <c r="G104" s="1">
        <v>1</v>
      </c>
      <c r="H104" s="1">
        <v>1</v>
      </c>
      <c r="I104" s="1">
        <v>0</v>
      </c>
      <c r="J104" s="1">
        <v>0</v>
      </c>
      <c r="K104" s="1">
        <v>0</v>
      </c>
      <c r="L104" s="1">
        <v>1</v>
      </c>
      <c r="M104" s="1">
        <v>1</v>
      </c>
      <c r="N104" s="1">
        <v>0</v>
      </c>
      <c r="O104" s="1">
        <v>0</v>
      </c>
      <c r="P104" s="1">
        <v>0</v>
      </c>
      <c r="Q104" s="1">
        <v>1</v>
      </c>
      <c r="R104" s="1">
        <v>1</v>
      </c>
      <c r="S104" s="1">
        <v>0</v>
      </c>
      <c r="T104" s="1">
        <v>0</v>
      </c>
      <c r="U104" s="1">
        <v>0</v>
      </c>
      <c r="V104" s="1">
        <v>0</v>
      </c>
      <c r="W104" s="1">
        <v>0</v>
      </c>
      <c r="X104" s="1">
        <v>0</v>
      </c>
      <c r="Y104" s="1">
        <v>0</v>
      </c>
      <c r="Z104" s="1">
        <v>0</v>
      </c>
      <c r="AA104" s="1">
        <v>1</v>
      </c>
      <c r="AB104" s="1">
        <v>1</v>
      </c>
      <c r="AC104" s="1">
        <v>1</v>
      </c>
      <c r="AD104" s="1">
        <v>1</v>
      </c>
      <c r="AE104" s="1">
        <v>1</v>
      </c>
      <c r="AF104" s="1">
        <v>1</v>
      </c>
      <c r="AG104" s="1">
        <v>1</v>
      </c>
      <c r="AH104" s="1">
        <v>0</v>
      </c>
      <c r="AI104" s="1">
        <v>0</v>
      </c>
      <c r="AJ104" s="1">
        <v>0</v>
      </c>
      <c r="AK104" s="1">
        <v>0</v>
      </c>
      <c r="AL104" s="1">
        <v>0</v>
      </c>
      <c r="AM104" s="1">
        <v>0</v>
      </c>
      <c r="AN104" s="1">
        <v>1</v>
      </c>
      <c r="AO104" s="1">
        <v>0</v>
      </c>
    </row>
    <row r="105" spans="1:43" x14ac:dyDescent="0.25">
      <c r="A105" s="21" t="s">
        <v>192</v>
      </c>
      <c r="B105" s="21"/>
      <c r="C105" s="21"/>
    </row>
    <row r="106" spans="1:43" x14ac:dyDescent="0.25">
      <c r="A106" s="1">
        <v>67</v>
      </c>
      <c r="B106" s="1" t="s">
        <v>174</v>
      </c>
      <c r="C106" s="1" t="s">
        <v>193</v>
      </c>
      <c r="D106" s="1">
        <v>0</v>
      </c>
      <c r="E106" s="1">
        <v>1</v>
      </c>
      <c r="F106" s="1">
        <v>0</v>
      </c>
      <c r="G106" s="1">
        <v>1</v>
      </c>
      <c r="H106" s="1">
        <v>1</v>
      </c>
      <c r="I106" s="1">
        <v>0</v>
      </c>
      <c r="J106" s="1">
        <v>0</v>
      </c>
      <c r="K106" s="1">
        <v>0</v>
      </c>
      <c r="L106" s="1">
        <v>1</v>
      </c>
      <c r="M106" s="1">
        <v>1</v>
      </c>
      <c r="N106" s="1">
        <v>0</v>
      </c>
      <c r="O106" s="1">
        <v>1</v>
      </c>
      <c r="P106" s="1">
        <v>0</v>
      </c>
      <c r="Q106" s="1">
        <v>1</v>
      </c>
      <c r="R106" s="1">
        <v>1</v>
      </c>
      <c r="S106" s="1">
        <v>0</v>
      </c>
      <c r="T106" s="1">
        <v>0</v>
      </c>
      <c r="U106" s="1">
        <v>0</v>
      </c>
      <c r="V106" s="1">
        <v>0</v>
      </c>
      <c r="W106" s="1">
        <v>0</v>
      </c>
      <c r="X106" s="1">
        <v>0</v>
      </c>
      <c r="Y106" s="1">
        <v>0</v>
      </c>
      <c r="Z106" s="1">
        <v>0</v>
      </c>
      <c r="AA106" s="1">
        <v>1</v>
      </c>
      <c r="AB106" s="1">
        <v>1</v>
      </c>
      <c r="AC106" s="1">
        <v>0</v>
      </c>
      <c r="AD106" s="1">
        <v>1</v>
      </c>
      <c r="AE106" s="1">
        <v>1</v>
      </c>
      <c r="AF106" s="1">
        <v>1</v>
      </c>
      <c r="AG106" s="1">
        <v>1</v>
      </c>
      <c r="AH106" s="1">
        <v>0</v>
      </c>
      <c r="AI106" s="1">
        <v>0</v>
      </c>
      <c r="AJ106" s="1">
        <v>0</v>
      </c>
      <c r="AK106" s="1">
        <v>0</v>
      </c>
      <c r="AL106" s="1">
        <v>0</v>
      </c>
      <c r="AM106" s="1">
        <v>0</v>
      </c>
      <c r="AN106" s="1">
        <v>1</v>
      </c>
      <c r="AO106" s="1">
        <v>1</v>
      </c>
      <c r="AP106" s="1">
        <v>1</v>
      </c>
      <c r="AQ106" s="1">
        <v>1</v>
      </c>
    </row>
    <row r="107" spans="1:43" x14ac:dyDescent="0.25">
      <c r="A107" s="21" t="s">
        <v>194</v>
      </c>
      <c r="B107" s="21"/>
      <c r="C107" s="21"/>
    </row>
    <row r="108" spans="1:43" x14ac:dyDescent="0.25">
      <c r="A108" s="1">
        <v>68</v>
      </c>
      <c r="B108" s="1" t="s">
        <v>175</v>
      </c>
      <c r="C108" s="1" t="s">
        <v>195</v>
      </c>
      <c r="D108" s="1">
        <v>0</v>
      </c>
      <c r="E108" s="1">
        <v>1</v>
      </c>
      <c r="F108" s="1">
        <v>0</v>
      </c>
      <c r="G108" s="1">
        <v>0</v>
      </c>
      <c r="H108" s="1">
        <v>0</v>
      </c>
      <c r="I108" s="1">
        <v>0</v>
      </c>
      <c r="J108" s="1">
        <v>0</v>
      </c>
      <c r="K108" s="1">
        <v>0</v>
      </c>
      <c r="L108" s="1">
        <v>0</v>
      </c>
      <c r="M108" s="1">
        <v>0</v>
      </c>
      <c r="N108" s="1">
        <v>0</v>
      </c>
      <c r="O108" s="1">
        <v>0</v>
      </c>
      <c r="P108" s="1">
        <v>0</v>
      </c>
      <c r="Q108" s="1">
        <v>0</v>
      </c>
      <c r="R108" s="1">
        <v>0</v>
      </c>
      <c r="S108" s="1">
        <v>0</v>
      </c>
      <c r="T108" s="1">
        <v>0</v>
      </c>
      <c r="U108" s="1">
        <v>0</v>
      </c>
      <c r="V108" s="1">
        <v>0</v>
      </c>
      <c r="W108" s="1">
        <v>0</v>
      </c>
      <c r="X108" s="1">
        <v>0</v>
      </c>
      <c r="Y108" s="1">
        <v>0</v>
      </c>
      <c r="Z108" s="1">
        <v>0</v>
      </c>
      <c r="AA108" s="1">
        <v>0</v>
      </c>
      <c r="AB108" s="1">
        <v>0</v>
      </c>
      <c r="AC108" s="1">
        <v>0</v>
      </c>
      <c r="AD108" s="1">
        <v>0</v>
      </c>
      <c r="AE108" s="1">
        <v>0</v>
      </c>
      <c r="AF108" s="1">
        <v>0</v>
      </c>
      <c r="AG108" s="1">
        <v>0</v>
      </c>
      <c r="AH108" s="1">
        <v>0</v>
      </c>
      <c r="AI108" s="1">
        <v>0</v>
      </c>
      <c r="AJ108" s="1">
        <v>0</v>
      </c>
      <c r="AK108" s="1">
        <v>0</v>
      </c>
      <c r="AL108" s="1">
        <v>0</v>
      </c>
      <c r="AM108" s="1">
        <v>0</v>
      </c>
      <c r="AN108" s="1">
        <v>0</v>
      </c>
      <c r="AO108" s="1">
        <v>0</v>
      </c>
    </row>
    <row r="109" spans="1:43" x14ac:dyDescent="0.25">
      <c r="A109" s="21" t="s">
        <v>196</v>
      </c>
      <c r="B109" s="21"/>
      <c r="C109" s="21"/>
    </row>
    <row r="110" spans="1:43" x14ac:dyDescent="0.25">
      <c r="A110" s="1">
        <v>69</v>
      </c>
      <c r="B110" s="1" t="s">
        <v>176</v>
      </c>
      <c r="C110" s="1" t="s">
        <v>197</v>
      </c>
      <c r="D110" s="1">
        <v>0</v>
      </c>
      <c r="E110" s="1">
        <v>0</v>
      </c>
      <c r="F110" s="1">
        <v>0</v>
      </c>
      <c r="G110" s="1">
        <v>0</v>
      </c>
      <c r="H110" s="1">
        <v>0</v>
      </c>
      <c r="I110" s="1">
        <v>0</v>
      </c>
      <c r="J110" s="1">
        <v>0</v>
      </c>
      <c r="K110" s="1">
        <v>0</v>
      </c>
      <c r="L110" s="1">
        <v>0</v>
      </c>
      <c r="M110" s="1">
        <v>0</v>
      </c>
      <c r="N110" s="1">
        <v>0</v>
      </c>
      <c r="O110" s="1">
        <v>0</v>
      </c>
      <c r="P110" s="1">
        <v>0</v>
      </c>
      <c r="Q110" s="1">
        <v>0</v>
      </c>
      <c r="R110" s="1">
        <v>1</v>
      </c>
      <c r="S110" s="1">
        <v>0</v>
      </c>
      <c r="T110" s="1">
        <v>0</v>
      </c>
      <c r="U110" s="1">
        <v>0</v>
      </c>
      <c r="V110" s="1">
        <v>0</v>
      </c>
      <c r="W110" s="1">
        <v>0</v>
      </c>
      <c r="X110" s="1">
        <v>0</v>
      </c>
      <c r="Y110" s="1">
        <v>0</v>
      </c>
      <c r="Z110" s="1">
        <v>0</v>
      </c>
      <c r="AA110" s="1">
        <v>0</v>
      </c>
      <c r="AB110" s="1">
        <v>0</v>
      </c>
      <c r="AC110" s="1">
        <v>0</v>
      </c>
      <c r="AD110" s="1">
        <v>0</v>
      </c>
      <c r="AE110" s="1">
        <v>0</v>
      </c>
      <c r="AF110" s="1">
        <v>0</v>
      </c>
      <c r="AG110" s="1">
        <v>0</v>
      </c>
      <c r="AH110" s="1">
        <v>0</v>
      </c>
      <c r="AI110" s="1">
        <v>0</v>
      </c>
      <c r="AJ110" s="1">
        <v>0</v>
      </c>
      <c r="AK110" s="1">
        <v>0</v>
      </c>
      <c r="AL110" s="1">
        <v>0</v>
      </c>
      <c r="AM110" s="1">
        <v>0</v>
      </c>
      <c r="AN110" s="1">
        <v>0</v>
      </c>
      <c r="AO110" s="1">
        <v>0</v>
      </c>
    </row>
    <row r="111" spans="1:43" x14ac:dyDescent="0.25">
      <c r="A111" s="1">
        <v>70</v>
      </c>
      <c r="B111" s="1" t="s">
        <v>177</v>
      </c>
      <c r="C111" s="1" t="s">
        <v>198</v>
      </c>
      <c r="D111" s="1">
        <v>0</v>
      </c>
      <c r="E111" s="1">
        <v>0</v>
      </c>
      <c r="F111" s="1">
        <v>0</v>
      </c>
      <c r="G111" s="1">
        <v>0</v>
      </c>
      <c r="H111" s="1">
        <v>0</v>
      </c>
      <c r="I111" s="1">
        <v>0</v>
      </c>
      <c r="J111" s="1">
        <v>0</v>
      </c>
      <c r="K111" s="1">
        <v>0</v>
      </c>
      <c r="L111" s="1">
        <v>0</v>
      </c>
      <c r="M111" s="1">
        <v>0</v>
      </c>
      <c r="N111" s="1">
        <v>0</v>
      </c>
      <c r="O111" s="1">
        <v>0</v>
      </c>
      <c r="P111" s="1">
        <v>0</v>
      </c>
      <c r="Q111" s="1">
        <v>0</v>
      </c>
      <c r="R111" s="1">
        <v>1</v>
      </c>
      <c r="S111" s="1">
        <v>0</v>
      </c>
      <c r="T111" s="1">
        <v>0</v>
      </c>
      <c r="U111" s="1">
        <v>0</v>
      </c>
      <c r="V111" s="1">
        <v>0</v>
      </c>
      <c r="W111" s="1">
        <v>0</v>
      </c>
      <c r="X111" s="1">
        <v>0</v>
      </c>
      <c r="Y111" s="1">
        <v>0</v>
      </c>
      <c r="Z111" s="1">
        <v>0</v>
      </c>
      <c r="AA111" s="1">
        <v>0</v>
      </c>
      <c r="AB111" s="1">
        <v>0</v>
      </c>
      <c r="AC111" s="1">
        <v>0</v>
      </c>
      <c r="AD111" s="1">
        <v>0</v>
      </c>
      <c r="AE111" s="1">
        <v>0</v>
      </c>
      <c r="AF111" s="1">
        <v>0</v>
      </c>
      <c r="AG111" s="1">
        <v>0</v>
      </c>
      <c r="AH111" s="1">
        <v>0</v>
      </c>
      <c r="AI111" s="1">
        <v>0</v>
      </c>
      <c r="AJ111" s="1">
        <v>0</v>
      </c>
      <c r="AK111" s="1">
        <v>0</v>
      </c>
      <c r="AL111" s="1">
        <v>0</v>
      </c>
      <c r="AM111" s="1">
        <v>0</v>
      </c>
      <c r="AN111" s="1">
        <v>0</v>
      </c>
      <c r="AO111" s="1">
        <v>0</v>
      </c>
    </row>
    <row r="112" spans="1:43" x14ac:dyDescent="0.25">
      <c r="A112" s="21" t="s">
        <v>199</v>
      </c>
      <c r="B112" s="21"/>
      <c r="C112" s="21"/>
    </row>
    <row r="113" spans="1:43" x14ac:dyDescent="0.25">
      <c r="A113" s="1">
        <v>71</v>
      </c>
      <c r="B113" s="1" t="s">
        <v>178</v>
      </c>
      <c r="C113" s="1" t="s">
        <v>200</v>
      </c>
      <c r="D113" s="1">
        <v>0</v>
      </c>
      <c r="E113" s="1">
        <v>0</v>
      </c>
      <c r="F113" s="1">
        <v>0</v>
      </c>
      <c r="G113" s="1">
        <v>0</v>
      </c>
      <c r="H113" s="1">
        <v>0</v>
      </c>
      <c r="I113" s="1">
        <v>0</v>
      </c>
      <c r="J113" s="1">
        <v>0</v>
      </c>
      <c r="K113" s="1">
        <v>0</v>
      </c>
      <c r="L113" s="1">
        <v>0</v>
      </c>
      <c r="M113" s="1">
        <v>0</v>
      </c>
      <c r="N113" s="1">
        <v>0</v>
      </c>
      <c r="O113" s="1">
        <v>0</v>
      </c>
      <c r="P113" s="1">
        <v>0</v>
      </c>
      <c r="Q113" s="1">
        <v>0</v>
      </c>
      <c r="R113" s="1">
        <v>0</v>
      </c>
      <c r="S113" s="1">
        <v>0</v>
      </c>
      <c r="T113" s="1">
        <v>0</v>
      </c>
      <c r="U113" s="1">
        <v>0</v>
      </c>
      <c r="V113" s="1">
        <v>0</v>
      </c>
      <c r="W113" s="1">
        <v>0</v>
      </c>
      <c r="X113" s="1">
        <v>0</v>
      </c>
      <c r="Y113" s="1">
        <v>0</v>
      </c>
      <c r="Z113" s="1">
        <v>0</v>
      </c>
      <c r="AA113" s="1">
        <v>0</v>
      </c>
      <c r="AB113" s="1">
        <v>0</v>
      </c>
      <c r="AC113" s="1">
        <v>0</v>
      </c>
      <c r="AD113" s="1">
        <v>0</v>
      </c>
      <c r="AE113" s="1">
        <v>0</v>
      </c>
      <c r="AF113" s="1">
        <v>0</v>
      </c>
      <c r="AG113" s="1">
        <v>0</v>
      </c>
      <c r="AH113" s="1">
        <v>0</v>
      </c>
      <c r="AI113" s="1">
        <v>0</v>
      </c>
      <c r="AJ113" s="1">
        <v>0</v>
      </c>
      <c r="AK113" s="1">
        <v>0</v>
      </c>
      <c r="AL113" s="1">
        <v>0</v>
      </c>
      <c r="AM113" s="1">
        <v>0</v>
      </c>
      <c r="AN113" s="1">
        <v>0</v>
      </c>
      <c r="AO113" s="1">
        <v>0</v>
      </c>
    </row>
    <row r="114" spans="1:43" x14ac:dyDescent="0.25">
      <c r="A114" s="20" t="s">
        <v>201</v>
      </c>
      <c r="B114" s="20"/>
      <c r="C114" s="20"/>
    </row>
    <row r="115" spans="1:43" x14ac:dyDescent="0.25">
      <c r="A115" s="21" t="s">
        <v>214</v>
      </c>
      <c r="B115" s="21"/>
      <c r="C115" s="21"/>
    </row>
    <row r="116" spans="1:43" x14ac:dyDescent="0.25">
      <c r="A116" s="1">
        <v>72</v>
      </c>
      <c r="B116" s="1" t="s">
        <v>202</v>
      </c>
      <c r="C116" s="1" t="s">
        <v>203</v>
      </c>
      <c r="D116" s="1">
        <v>1</v>
      </c>
      <c r="E116" s="1">
        <v>0</v>
      </c>
      <c r="F116" s="1">
        <v>1</v>
      </c>
      <c r="G116" s="1">
        <v>1</v>
      </c>
      <c r="H116" s="1">
        <v>1</v>
      </c>
      <c r="I116" s="1">
        <v>1</v>
      </c>
      <c r="J116" s="1">
        <v>1</v>
      </c>
      <c r="K116" s="1">
        <v>1</v>
      </c>
      <c r="L116" s="1">
        <v>1</v>
      </c>
      <c r="M116" s="1">
        <v>1</v>
      </c>
      <c r="N116" s="1">
        <v>1</v>
      </c>
      <c r="O116" s="1">
        <v>1</v>
      </c>
      <c r="P116" s="1">
        <v>0</v>
      </c>
      <c r="Q116" s="1">
        <v>1</v>
      </c>
      <c r="R116" s="1">
        <v>1</v>
      </c>
      <c r="S116" s="1">
        <v>0</v>
      </c>
      <c r="T116" s="1">
        <v>0</v>
      </c>
      <c r="U116" s="1">
        <v>0</v>
      </c>
      <c r="V116" s="1">
        <v>0</v>
      </c>
      <c r="W116" s="1">
        <v>1</v>
      </c>
      <c r="X116" s="1">
        <v>1</v>
      </c>
      <c r="Y116" s="1">
        <v>1</v>
      </c>
      <c r="Z116" s="1">
        <v>1</v>
      </c>
      <c r="AA116" s="1">
        <v>1</v>
      </c>
      <c r="AB116" s="1">
        <v>1</v>
      </c>
      <c r="AC116" s="1">
        <v>1</v>
      </c>
      <c r="AD116" s="1">
        <v>1</v>
      </c>
      <c r="AE116" s="1">
        <v>1</v>
      </c>
      <c r="AF116" s="1">
        <v>1</v>
      </c>
      <c r="AG116" s="1">
        <v>1</v>
      </c>
      <c r="AH116" s="1">
        <v>0</v>
      </c>
      <c r="AI116" s="1">
        <v>0</v>
      </c>
      <c r="AJ116" s="1">
        <v>0</v>
      </c>
      <c r="AK116" s="1">
        <v>0</v>
      </c>
      <c r="AL116" s="1">
        <v>0</v>
      </c>
      <c r="AM116" s="1">
        <v>0</v>
      </c>
      <c r="AN116" s="1">
        <v>1</v>
      </c>
      <c r="AO116" s="1">
        <v>1</v>
      </c>
      <c r="AQ116" s="1">
        <v>1</v>
      </c>
    </row>
    <row r="117" spans="1:43" x14ac:dyDescent="0.25">
      <c r="A117" s="1">
        <v>73</v>
      </c>
      <c r="B117" s="1" t="s">
        <v>204</v>
      </c>
      <c r="C117" s="1" t="s">
        <v>225</v>
      </c>
      <c r="D117" s="1">
        <v>0</v>
      </c>
      <c r="E117" s="1">
        <v>0</v>
      </c>
      <c r="F117" s="1">
        <v>1</v>
      </c>
      <c r="G117" s="1">
        <v>1</v>
      </c>
      <c r="H117" s="1">
        <v>1</v>
      </c>
      <c r="I117" s="1">
        <v>1</v>
      </c>
      <c r="J117" s="1">
        <v>1</v>
      </c>
      <c r="K117" s="1">
        <v>1</v>
      </c>
      <c r="L117" s="1">
        <v>1</v>
      </c>
      <c r="M117" s="1">
        <v>1</v>
      </c>
      <c r="N117" s="1">
        <v>1</v>
      </c>
      <c r="O117" s="1">
        <v>1</v>
      </c>
      <c r="P117" s="1">
        <v>0</v>
      </c>
      <c r="Q117" s="1">
        <v>1</v>
      </c>
      <c r="R117" s="1">
        <v>1</v>
      </c>
      <c r="S117" s="1">
        <v>0</v>
      </c>
      <c r="T117" s="1">
        <v>0</v>
      </c>
      <c r="U117" s="1">
        <v>0</v>
      </c>
      <c r="V117" s="1">
        <v>0</v>
      </c>
      <c r="W117" s="1">
        <v>1</v>
      </c>
      <c r="X117" s="1">
        <v>1</v>
      </c>
      <c r="Y117" s="1">
        <v>1</v>
      </c>
      <c r="Z117" s="1">
        <v>1</v>
      </c>
      <c r="AA117" s="1">
        <v>1</v>
      </c>
      <c r="AB117" s="1">
        <v>1</v>
      </c>
      <c r="AC117" s="1">
        <v>1</v>
      </c>
      <c r="AD117" s="1">
        <v>1</v>
      </c>
      <c r="AE117" s="1">
        <v>1</v>
      </c>
      <c r="AF117" s="1">
        <v>1</v>
      </c>
      <c r="AG117" s="1">
        <v>1</v>
      </c>
      <c r="AH117" s="1">
        <v>0</v>
      </c>
      <c r="AI117" s="1">
        <v>0</v>
      </c>
      <c r="AJ117" s="1">
        <v>0</v>
      </c>
      <c r="AK117" s="1">
        <v>0</v>
      </c>
      <c r="AL117" s="1">
        <v>0</v>
      </c>
      <c r="AM117" s="1">
        <v>0</v>
      </c>
      <c r="AN117" s="1">
        <v>1</v>
      </c>
      <c r="AO117" s="1">
        <v>0</v>
      </c>
      <c r="AQ117" s="1">
        <v>1</v>
      </c>
    </row>
    <row r="118" spans="1:43" x14ac:dyDescent="0.25">
      <c r="A118" s="21" t="s">
        <v>215</v>
      </c>
      <c r="B118" s="21"/>
      <c r="C118" s="21"/>
      <c r="AL118" s="1">
        <v>0</v>
      </c>
    </row>
    <row r="119" spans="1:43" x14ac:dyDescent="0.25">
      <c r="A119" s="1">
        <v>74</v>
      </c>
      <c r="B119" s="1" t="s">
        <v>205</v>
      </c>
      <c r="C119" s="1" t="s">
        <v>216</v>
      </c>
      <c r="D119" s="1">
        <v>0</v>
      </c>
      <c r="E119" s="1">
        <v>0</v>
      </c>
      <c r="F119" s="1">
        <v>0</v>
      </c>
      <c r="G119" s="1">
        <v>1</v>
      </c>
      <c r="H119" s="1">
        <v>1</v>
      </c>
      <c r="I119" s="1">
        <v>0</v>
      </c>
      <c r="J119" s="1">
        <v>0</v>
      </c>
      <c r="K119" s="1">
        <v>0</v>
      </c>
      <c r="L119" s="1">
        <v>1</v>
      </c>
      <c r="M119" s="1">
        <v>1</v>
      </c>
      <c r="N119" s="1">
        <v>0</v>
      </c>
      <c r="O119" s="1">
        <v>0</v>
      </c>
      <c r="P119" s="1">
        <v>0</v>
      </c>
      <c r="Q119" s="1">
        <v>1</v>
      </c>
      <c r="R119" s="1">
        <v>1</v>
      </c>
      <c r="S119" s="1">
        <v>0</v>
      </c>
      <c r="T119" s="1">
        <v>0</v>
      </c>
      <c r="U119" s="1">
        <v>0</v>
      </c>
      <c r="V119" s="1">
        <v>1</v>
      </c>
      <c r="W119" s="1">
        <v>1</v>
      </c>
      <c r="X119" s="1">
        <v>1</v>
      </c>
      <c r="Y119" s="1">
        <v>1</v>
      </c>
      <c r="Z119" s="1">
        <v>1</v>
      </c>
      <c r="AA119" s="1">
        <v>1</v>
      </c>
      <c r="AB119" s="1">
        <v>1</v>
      </c>
      <c r="AC119" s="1">
        <v>0</v>
      </c>
      <c r="AD119" s="1">
        <v>0</v>
      </c>
      <c r="AE119" s="1">
        <v>1</v>
      </c>
      <c r="AF119" s="1">
        <v>1</v>
      </c>
      <c r="AG119" s="1">
        <v>1</v>
      </c>
      <c r="AH119" s="1">
        <v>0</v>
      </c>
      <c r="AI119" s="1">
        <v>0</v>
      </c>
      <c r="AJ119" s="1">
        <v>0</v>
      </c>
      <c r="AK119" s="1">
        <v>0</v>
      </c>
      <c r="AL119" s="1">
        <v>0</v>
      </c>
      <c r="AM119" s="1">
        <v>0</v>
      </c>
      <c r="AN119" s="1">
        <v>1</v>
      </c>
      <c r="AO119" s="1">
        <v>1</v>
      </c>
      <c r="AP119" s="1">
        <v>1</v>
      </c>
      <c r="AQ119" s="1">
        <v>1</v>
      </c>
    </row>
    <row r="120" spans="1:43" x14ac:dyDescent="0.25">
      <c r="A120" s="1">
        <v>75</v>
      </c>
      <c r="B120" s="1" t="s">
        <v>206</v>
      </c>
      <c r="C120" s="1" t="s">
        <v>217</v>
      </c>
      <c r="D120" s="1">
        <v>1</v>
      </c>
      <c r="E120" s="1">
        <v>1</v>
      </c>
      <c r="F120" s="1">
        <v>1</v>
      </c>
      <c r="G120" s="1">
        <v>1</v>
      </c>
      <c r="H120" s="1">
        <v>1</v>
      </c>
      <c r="I120" s="1">
        <v>0</v>
      </c>
      <c r="J120" s="1">
        <v>0</v>
      </c>
      <c r="K120" s="1">
        <v>1</v>
      </c>
      <c r="L120" s="1">
        <v>1</v>
      </c>
      <c r="M120" s="1">
        <v>1</v>
      </c>
      <c r="N120" s="1">
        <v>0</v>
      </c>
      <c r="O120" s="1">
        <v>0</v>
      </c>
      <c r="P120" s="1">
        <v>0</v>
      </c>
      <c r="Q120" s="1">
        <v>1</v>
      </c>
      <c r="R120" s="1">
        <v>1</v>
      </c>
      <c r="S120" s="1">
        <v>0</v>
      </c>
      <c r="T120" s="1">
        <v>0</v>
      </c>
      <c r="U120" s="1">
        <v>0</v>
      </c>
      <c r="V120" s="1">
        <v>1</v>
      </c>
      <c r="W120" s="1">
        <v>1</v>
      </c>
      <c r="X120" s="1">
        <v>1</v>
      </c>
      <c r="Y120" s="1">
        <v>1</v>
      </c>
      <c r="Z120" s="1">
        <v>1</v>
      </c>
      <c r="AA120" s="1">
        <v>1</v>
      </c>
      <c r="AB120" s="1">
        <v>1</v>
      </c>
      <c r="AC120" s="1">
        <v>1</v>
      </c>
      <c r="AD120" s="1">
        <v>1</v>
      </c>
      <c r="AE120" s="1">
        <v>1</v>
      </c>
      <c r="AF120" s="1">
        <v>1</v>
      </c>
      <c r="AG120" s="1">
        <v>1</v>
      </c>
      <c r="AH120" s="1">
        <v>0</v>
      </c>
      <c r="AI120" s="1">
        <v>0</v>
      </c>
      <c r="AJ120" s="1">
        <v>0</v>
      </c>
      <c r="AK120" s="1">
        <v>0</v>
      </c>
      <c r="AL120" s="1">
        <v>0</v>
      </c>
      <c r="AM120" s="1">
        <v>1</v>
      </c>
      <c r="AN120" s="1">
        <v>1</v>
      </c>
      <c r="AO120" s="1">
        <v>1</v>
      </c>
      <c r="AP120" s="1">
        <v>1</v>
      </c>
      <c r="AQ120" s="1">
        <v>1</v>
      </c>
    </row>
    <row r="121" spans="1:43" x14ac:dyDescent="0.25">
      <c r="A121" s="1">
        <v>76</v>
      </c>
      <c r="B121" s="1" t="s">
        <v>207</v>
      </c>
      <c r="C121" s="1" t="s">
        <v>218</v>
      </c>
      <c r="D121" s="1">
        <v>0</v>
      </c>
      <c r="E121" s="1">
        <v>0</v>
      </c>
      <c r="F121" s="1">
        <v>0</v>
      </c>
      <c r="G121" s="1">
        <v>1</v>
      </c>
      <c r="H121" s="1">
        <v>1</v>
      </c>
      <c r="I121" s="1">
        <v>0</v>
      </c>
      <c r="J121" s="1">
        <v>0</v>
      </c>
      <c r="K121" s="1">
        <v>1</v>
      </c>
      <c r="L121" s="1">
        <v>1</v>
      </c>
      <c r="M121" s="1">
        <v>1</v>
      </c>
      <c r="N121" s="1">
        <v>1</v>
      </c>
      <c r="O121" s="1">
        <v>1</v>
      </c>
      <c r="P121" s="1">
        <v>0</v>
      </c>
      <c r="Q121" s="1">
        <v>1</v>
      </c>
      <c r="R121" s="1">
        <v>1</v>
      </c>
      <c r="S121" s="1">
        <v>0</v>
      </c>
      <c r="T121" s="1">
        <v>0</v>
      </c>
      <c r="U121" s="1">
        <v>0</v>
      </c>
      <c r="V121" s="1">
        <v>1</v>
      </c>
      <c r="W121" s="1">
        <v>1</v>
      </c>
      <c r="X121" s="1">
        <v>1</v>
      </c>
      <c r="Y121" s="1">
        <v>1</v>
      </c>
      <c r="Z121" s="1">
        <v>1</v>
      </c>
      <c r="AA121" s="1">
        <v>1</v>
      </c>
      <c r="AB121" s="1">
        <v>1</v>
      </c>
      <c r="AC121" s="1">
        <v>1</v>
      </c>
      <c r="AD121" s="1">
        <v>1</v>
      </c>
      <c r="AE121" s="1">
        <v>1</v>
      </c>
      <c r="AF121" s="1">
        <v>1</v>
      </c>
      <c r="AG121" s="1">
        <v>1</v>
      </c>
      <c r="AH121" s="1">
        <v>0</v>
      </c>
      <c r="AI121" s="1">
        <v>0</v>
      </c>
      <c r="AJ121" s="1">
        <v>0</v>
      </c>
      <c r="AK121" s="1">
        <v>0</v>
      </c>
      <c r="AL121" s="1">
        <v>0</v>
      </c>
      <c r="AM121" s="1">
        <v>1</v>
      </c>
      <c r="AN121" s="1">
        <v>1</v>
      </c>
      <c r="AO121" s="1">
        <v>1</v>
      </c>
      <c r="AP121" s="1">
        <v>1</v>
      </c>
      <c r="AQ121" s="1">
        <v>1</v>
      </c>
    </row>
    <row r="122" spans="1:43" x14ac:dyDescent="0.25">
      <c r="A122" s="21" t="s">
        <v>219</v>
      </c>
      <c r="B122" s="21"/>
      <c r="C122" s="21"/>
    </row>
    <row r="123" spans="1:43" x14ac:dyDescent="0.25">
      <c r="A123" s="1">
        <v>77</v>
      </c>
      <c r="B123" s="1" t="s">
        <v>208</v>
      </c>
      <c r="C123" s="1" t="s">
        <v>220</v>
      </c>
      <c r="D123" s="1">
        <v>0</v>
      </c>
      <c r="E123" s="1">
        <v>0</v>
      </c>
      <c r="F123" s="1">
        <v>0</v>
      </c>
      <c r="G123" s="1">
        <v>0</v>
      </c>
      <c r="H123" s="1">
        <v>0</v>
      </c>
      <c r="I123" s="1">
        <v>0</v>
      </c>
      <c r="J123" s="1">
        <v>0</v>
      </c>
      <c r="K123" s="1">
        <v>0</v>
      </c>
      <c r="L123" s="1">
        <v>0</v>
      </c>
      <c r="M123" s="1">
        <v>0</v>
      </c>
      <c r="N123" s="1">
        <v>0</v>
      </c>
      <c r="O123" s="1">
        <v>0</v>
      </c>
      <c r="P123" s="1">
        <v>0</v>
      </c>
      <c r="Q123" s="1">
        <v>1</v>
      </c>
      <c r="R123" s="1">
        <v>1</v>
      </c>
      <c r="S123" s="1">
        <v>0</v>
      </c>
      <c r="T123" s="1">
        <v>0</v>
      </c>
      <c r="U123" s="1">
        <v>0</v>
      </c>
      <c r="V123" s="1">
        <v>0</v>
      </c>
      <c r="W123" s="1">
        <v>0</v>
      </c>
      <c r="X123" s="1">
        <v>0</v>
      </c>
      <c r="Y123" s="1">
        <v>0</v>
      </c>
      <c r="Z123" s="1">
        <v>0</v>
      </c>
      <c r="AA123" s="1">
        <v>0</v>
      </c>
      <c r="AB123" s="1">
        <v>1</v>
      </c>
      <c r="AC123" s="1">
        <v>0</v>
      </c>
      <c r="AD123" s="1">
        <v>0</v>
      </c>
      <c r="AE123" s="1">
        <v>0</v>
      </c>
      <c r="AF123" s="1">
        <v>0</v>
      </c>
      <c r="AG123" s="1">
        <v>0</v>
      </c>
      <c r="AH123" s="1">
        <v>0</v>
      </c>
      <c r="AI123" s="1">
        <v>0</v>
      </c>
      <c r="AJ123" s="1">
        <v>0</v>
      </c>
      <c r="AK123" s="1">
        <v>0</v>
      </c>
      <c r="AL123" s="1">
        <v>0</v>
      </c>
      <c r="AM123" s="1">
        <v>0</v>
      </c>
      <c r="AN123" s="1">
        <v>0</v>
      </c>
      <c r="AO123" s="1">
        <v>0</v>
      </c>
    </row>
    <row r="124" spans="1:43" x14ac:dyDescent="0.25">
      <c r="A124" s="21" t="s">
        <v>221</v>
      </c>
      <c r="B124" s="21"/>
      <c r="C124" s="21"/>
    </row>
    <row r="125" spans="1:43" x14ac:dyDescent="0.25">
      <c r="A125" s="1">
        <v>78</v>
      </c>
      <c r="B125" s="1" t="s">
        <v>209</v>
      </c>
      <c r="C125" s="1" t="s">
        <v>222</v>
      </c>
      <c r="D125" s="1">
        <v>0</v>
      </c>
      <c r="E125" s="1">
        <v>0</v>
      </c>
      <c r="F125" s="1">
        <v>0</v>
      </c>
      <c r="G125" s="1">
        <v>0</v>
      </c>
      <c r="H125" s="1">
        <v>0</v>
      </c>
      <c r="I125" s="1">
        <v>0</v>
      </c>
      <c r="J125" s="1">
        <v>0</v>
      </c>
      <c r="K125" s="1">
        <v>0</v>
      </c>
      <c r="L125" s="1">
        <v>0</v>
      </c>
      <c r="M125" s="1">
        <v>0</v>
      </c>
      <c r="N125" s="1">
        <v>1</v>
      </c>
      <c r="O125" s="1">
        <v>1</v>
      </c>
      <c r="P125" s="1">
        <v>0</v>
      </c>
      <c r="Q125" s="1">
        <v>0</v>
      </c>
      <c r="R125" s="1">
        <v>0</v>
      </c>
      <c r="S125" s="1">
        <v>0</v>
      </c>
      <c r="T125" s="1">
        <v>0</v>
      </c>
      <c r="U125" s="1">
        <v>0</v>
      </c>
      <c r="V125" s="1">
        <v>0</v>
      </c>
      <c r="W125" s="1">
        <v>0</v>
      </c>
      <c r="X125" s="1">
        <v>0</v>
      </c>
      <c r="Y125" s="1">
        <v>0</v>
      </c>
      <c r="Z125" s="1">
        <v>0</v>
      </c>
      <c r="AA125" s="1">
        <v>1</v>
      </c>
      <c r="AB125" s="1">
        <v>1</v>
      </c>
      <c r="AC125" s="1">
        <v>0</v>
      </c>
      <c r="AD125" s="1">
        <v>0</v>
      </c>
      <c r="AE125" s="1">
        <v>1</v>
      </c>
      <c r="AF125" s="1">
        <v>1</v>
      </c>
      <c r="AG125" s="1">
        <v>1</v>
      </c>
      <c r="AH125" s="1">
        <v>0</v>
      </c>
      <c r="AI125" s="1">
        <v>0</v>
      </c>
      <c r="AJ125" s="1">
        <v>0</v>
      </c>
      <c r="AK125" s="1">
        <v>0</v>
      </c>
      <c r="AL125" s="1">
        <v>0</v>
      </c>
      <c r="AM125" s="1">
        <v>1</v>
      </c>
      <c r="AN125" s="1">
        <v>1</v>
      </c>
      <c r="AO125" s="1">
        <v>0</v>
      </c>
    </row>
    <row r="126" spans="1:43" x14ac:dyDescent="0.25">
      <c r="A126" s="21" t="s">
        <v>113</v>
      </c>
      <c r="B126" s="21"/>
      <c r="C126" s="21"/>
    </row>
    <row r="127" spans="1:43" x14ac:dyDescent="0.25">
      <c r="A127" s="1">
        <v>79</v>
      </c>
      <c r="B127" s="1" t="s">
        <v>210</v>
      </c>
      <c r="C127" s="1" t="s">
        <v>223</v>
      </c>
      <c r="D127" s="1">
        <v>0</v>
      </c>
      <c r="E127" s="1">
        <v>0</v>
      </c>
      <c r="F127" s="1">
        <v>0</v>
      </c>
      <c r="G127" s="1">
        <v>0</v>
      </c>
      <c r="H127" s="1">
        <v>0</v>
      </c>
      <c r="I127" s="1">
        <v>0</v>
      </c>
      <c r="J127" s="1">
        <v>0</v>
      </c>
      <c r="K127" s="1">
        <v>0</v>
      </c>
      <c r="L127" s="1">
        <v>0</v>
      </c>
      <c r="M127" s="1">
        <v>0</v>
      </c>
      <c r="N127" s="1">
        <v>0</v>
      </c>
      <c r="O127" s="1">
        <v>0</v>
      </c>
      <c r="P127" s="1">
        <v>0</v>
      </c>
      <c r="Q127" s="1">
        <v>0</v>
      </c>
      <c r="R127" s="1">
        <v>0</v>
      </c>
      <c r="S127" s="1">
        <v>0</v>
      </c>
      <c r="T127" s="1">
        <v>0</v>
      </c>
      <c r="U127" s="1">
        <v>0</v>
      </c>
      <c r="V127" s="1">
        <v>0</v>
      </c>
      <c r="W127" s="1">
        <v>0</v>
      </c>
      <c r="X127" s="1">
        <v>0</v>
      </c>
      <c r="Y127" s="1">
        <v>0</v>
      </c>
      <c r="Z127" s="1">
        <v>0</v>
      </c>
      <c r="AA127" s="1">
        <v>0</v>
      </c>
      <c r="AB127" s="1">
        <v>0</v>
      </c>
      <c r="AC127" s="1">
        <v>0</v>
      </c>
      <c r="AD127" s="1">
        <v>0</v>
      </c>
      <c r="AE127" s="1">
        <v>0</v>
      </c>
      <c r="AF127" s="1">
        <v>0</v>
      </c>
      <c r="AG127" s="1">
        <v>0</v>
      </c>
      <c r="AH127" s="1">
        <v>0</v>
      </c>
      <c r="AI127" s="1">
        <v>0</v>
      </c>
      <c r="AJ127" s="1">
        <v>0</v>
      </c>
      <c r="AK127" s="1">
        <v>0</v>
      </c>
      <c r="AL127" s="1">
        <v>0</v>
      </c>
      <c r="AM127" s="1">
        <v>0</v>
      </c>
      <c r="AN127" s="1">
        <v>0</v>
      </c>
      <c r="AO127" s="1">
        <v>0</v>
      </c>
    </row>
    <row r="128" spans="1:43" x14ac:dyDescent="0.25">
      <c r="A128" s="21" t="s">
        <v>224</v>
      </c>
      <c r="B128" s="21"/>
      <c r="C128" s="21"/>
    </row>
    <row r="129" spans="1:41" x14ac:dyDescent="0.25">
      <c r="A129" s="1">
        <v>80</v>
      </c>
      <c r="B129" s="1" t="s">
        <v>211</v>
      </c>
      <c r="C129" s="1" t="s">
        <v>226</v>
      </c>
      <c r="D129" s="1">
        <v>0</v>
      </c>
      <c r="E129" s="1">
        <v>0</v>
      </c>
      <c r="F129" s="1">
        <v>0</v>
      </c>
      <c r="G129" s="1">
        <v>1</v>
      </c>
      <c r="H129" s="1">
        <v>0</v>
      </c>
      <c r="I129" s="1">
        <v>0</v>
      </c>
      <c r="J129" s="1">
        <v>0</v>
      </c>
      <c r="K129" s="1">
        <v>0</v>
      </c>
      <c r="L129" s="1">
        <v>0</v>
      </c>
      <c r="M129" s="1">
        <v>0</v>
      </c>
      <c r="N129" s="1">
        <v>0</v>
      </c>
      <c r="O129" s="1">
        <v>0</v>
      </c>
      <c r="P129" s="1">
        <v>0</v>
      </c>
      <c r="Q129" s="1">
        <v>0</v>
      </c>
      <c r="R129" s="1">
        <v>0</v>
      </c>
      <c r="S129" s="1">
        <v>0</v>
      </c>
      <c r="T129" s="1">
        <v>0</v>
      </c>
      <c r="U129" s="1">
        <v>0</v>
      </c>
      <c r="V129" s="1">
        <v>0</v>
      </c>
      <c r="W129" s="1">
        <v>0</v>
      </c>
      <c r="X129" s="1">
        <v>0</v>
      </c>
      <c r="Y129" s="1">
        <v>0</v>
      </c>
      <c r="Z129" s="1">
        <v>0</v>
      </c>
      <c r="AA129" s="1">
        <v>0</v>
      </c>
      <c r="AB129" s="1">
        <v>0</v>
      </c>
      <c r="AC129" s="1">
        <v>0</v>
      </c>
      <c r="AD129" s="1">
        <v>0</v>
      </c>
      <c r="AE129" s="1">
        <v>0</v>
      </c>
      <c r="AF129" s="1">
        <v>0</v>
      </c>
      <c r="AG129" s="1">
        <v>0</v>
      </c>
      <c r="AH129" s="1">
        <v>0</v>
      </c>
      <c r="AI129" s="1">
        <v>0</v>
      </c>
      <c r="AJ129" s="1">
        <v>0</v>
      </c>
      <c r="AK129" s="1">
        <v>0</v>
      </c>
      <c r="AL129" s="1">
        <v>0</v>
      </c>
      <c r="AM129" s="1">
        <v>0</v>
      </c>
      <c r="AN129" s="1">
        <v>0</v>
      </c>
      <c r="AO129" s="1">
        <v>0</v>
      </c>
    </row>
    <row r="130" spans="1:41" x14ac:dyDescent="0.25">
      <c r="A130" s="1">
        <v>81</v>
      </c>
      <c r="B130" s="1" t="s">
        <v>212</v>
      </c>
      <c r="C130" s="1" t="s">
        <v>227</v>
      </c>
      <c r="D130" s="1">
        <v>0</v>
      </c>
      <c r="E130" s="1">
        <v>0</v>
      </c>
      <c r="F130" s="1">
        <v>0</v>
      </c>
      <c r="G130" s="1">
        <v>1</v>
      </c>
      <c r="H130" s="1">
        <v>0</v>
      </c>
      <c r="I130" s="1">
        <v>0</v>
      </c>
      <c r="J130" s="1">
        <v>0</v>
      </c>
      <c r="K130" s="1">
        <v>0</v>
      </c>
      <c r="L130" s="1">
        <v>0</v>
      </c>
      <c r="M130" s="1">
        <v>0</v>
      </c>
      <c r="N130" s="1">
        <v>0</v>
      </c>
      <c r="O130" s="1">
        <v>0</v>
      </c>
      <c r="P130" s="1">
        <v>0</v>
      </c>
      <c r="Q130" s="1">
        <v>0</v>
      </c>
      <c r="R130" s="1">
        <v>0</v>
      </c>
      <c r="S130" s="1">
        <v>0</v>
      </c>
      <c r="T130" s="1">
        <v>0</v>
      </c>
      <c r="U130" s="1">
        <v>0</v>
      </c>
      <c r="V130" s="1">
        <v>0</v>
      </c>
      <c r="W130" s="1">
        <v>0</v>
      </c>
      <c r="X130" s="1">
        <v>0</v>
      </c>
      <c r="Y130" s="1">
        <v>0</v>
      </c>
      <c r="Z130" s="1">
        <v>0</v>
      </c>
      <c r="AA130" s="1">
        <v>0</v>
      </c>
      <c r="AB130" s="1">
        <v>0</v>
      </c>
      <c r="AC130" s="1">
        <v>0</v>
      </c>
      <c r="AD130" s="1">
        <v>0</v>
      </c>
      <c r="AE130" s="1">
        <v>0</v>
      </c>
      <c r="AF130" s="1">
        <v>0</v>
      </c>
      <c r="AG130" s="1">
        <v>0</v>
      </c>
      <c r="AH130" s="1">
        <v>0</v>
      </c>
      <c r="AI130" s="1">
        <v>0</v>
      </c>
      <c r="AJ130" s="1">
        <v>0</v>
      </c>
      <c r="AK130" s="1">
        <v>0</v>
      </c>
      <c r="AL130" s="1">
        <v>0</v>
      </c>
      <c r="AM130" s="1">
        <v>0</v>
      </c>
      <c r="AN130" s="1">
        <v>0</v>
      </c>
      <c r="AO130" s="1">
        <v>0</v>
      </c>
    </row>
    <row r="131" spans="1:41" x14ac:dyDescent="0.25">
      <c r="A131" s="21" t="s">
        <v>239</v>
      </c>
      <c r="B131" s="21"/>
      <c r="C131" s="21"/>
    </row>
    <row r="132" spans="1:41" x14ac:dyDescent="0.25">
      <c r="A132" s="1">
        <v>82</v>
      </c>
      <c r="B132" s="1" t="s">
        <v>213</v>
      </c>
      <c r="C132" s="1" t="s">
        <v>228</v>
      </c>
      <c r="D132" s="1">
        <v>0</v>
      </c>
      <c r="E132" s="1">
        <v>0</v>
      </c>
      <c r="F132" s="1">
        <v>0</v>
      </c>
      <c r="G132" s="1">
        <v>0</v>
      </c>
      <c r="H132" s="1">
        <v>0</v>
      </c>
      <c r="I132" s="1">
        <v>0</v>
      </c>
      <c r="J132" s="1">
        <v>0</v>
      </c>
      <c r="K132" s="1">
        <v>0</v>
      </c>
      <c r="L132" s="1">
        <v>0</v>
      </c>
      <c r="M132" s="1">
        <v>0</v>
      </c>
      <c r="N132" s="1">
        <v>0</v>
      </c>
      <c r="O132" s="1">
        <v>0</v>
      </c>
      <c r="P132" s="1">
        <v>0</v>
      </c>
      <c r="Q132" s="1">
        <v>0</v>
      </c>
      <c r="R132" s="1">
        <v>0</v>
      </c>
      <c r="S132" s="1">
        <v>0</v>
      </c>
      <c r="T132" s="1">
        <v>0</v>
      </c>
      <c r="U132" s="1">
        <v>0</v>
      </c>
      <c r="V132" s="1">
        <v>0</v>
      </c>
      <c r="W132" s="1">
        <v>0</v>
      </c>
      <c r="X132" s="1">
        <v>0</v>
      </c>
      <c r="Y132" s="1">
        <v>0</v>
      </c>
      <c r="Z132" s="1">
        <v>0</v>
      </c>
      <c r="AA132" s="1">
        <v>0</v>
      </c>
      <c r="AB132" s="1">
        <v>0</v>
      </c>
      <c r="AC132" s="1">
        <v>0</v>
      </c>
      <c r="AD132" s="1">
        <v>0</v>
      </c>
      <c r="AE132" s="1">
        <v>0</v>
      </c>
      <c r="AF132" s="1">
        <v>0</v>
      </c>
      <c r="AG132" s="1">
        <v>0</v>
      </c>
      <c r="AH132" s="1">
        <v>0</v>
      </c>
      <c r="AI132" s="1">
        <v>0</v>
      </c>
      <c r="AJ132" s="1">
        <v>0</v>
      </c>
      <c r="AK132" s="1">
        <v>0</v>
      </c>
      <c r="AL132" s="1">
        <v>0</v>
      </c>
      <c r="AM132" s="1">
        <v>0</v>
      </c>
      <c r="AN132" s="1">
        <v>0</v>
      </c>
      <c r="AO132" s="1">
        <v>0</v>
      </c>
    </row>
    <row r="133" spans="1:41" x14ac:dyDescent="0.25">
      <c r="A133" s="20" t="s">
        <v>229</v>
      </c>
      <c r="B133" s="20"/>
      <c r="C133" s="20"/>
    </row>
    <row r="134" spans="1:41" x14ac:dyDescent="0.25">
      <c r="A134" s="21" t="s">
        <v>214</v>
      </c>
      <c r="B134" s="21"/>
      <c r="C134" s="21"/>
      <c r="AL134" s="1">
        <v>0</v>
      </c>
    </row>
    <row r="135" spans="1:41" x14ac:dyDescent="0.25">
      <c r="A135" s="1">
        <v>83</v>
      </c>
      <c r="B135" s="1" t="s">
        <v>230</v>
      </c>
      <c r="C135" s="1" t="s">
        <v>240</v>
      </c>
      <c r="D135" s="1">
        <v>0</v>
      </c>
      <c r="E135" s="1">
        <v>0</v>
      </c>
      <c r="F135" s="1">
        <v>0</v>
      </c>
      <c r="G135" s="1">
        <v>1</v>
      </c>
      <c r="H135" s="1">
        <v>1</v>
      </c>
      <c r="I135" s="1">
        <v>0</v>
      </c>
      <c r="J135" s="1">
        <v>0</v>
      </c>
      <c r="K135" s="1">
        <v>0</v>
      </c>
      <c r="L135" s="1">
        <v>0</v>
      </c>
      <c r="M135" s="1">
        <v>0</v>
      </c>
      <c r="N135" s="1">
        <v>0</v>
      </c>
      <c r="O135" s="1">
        <v>0</v>
      </c>
      <c r="P135" s="1">
        <v>0</v>
      </c>
      <c r="Q135" s="1">
        <v>1</v>
      </c>
      <c r="R135" s="1">
        <v>1</v>
      </c>
      <c r="S135" s="1">
        <v>0</v>
      </c>
      <c r="T135" s="1">
        <v>0</v>
      </c>
      <c r="U135" s="1">
        <v>0</v>
      </c>
      <c r="V135" s="1">
        <v>0</v>
      </c>
      <c r="W135" s="1">
        <v>0</v>
      </c>
      <c r="X135" s="1">
        <v>1</v>
      </c>
      <c r="Y135" s="1">
        <v>1</v>
      </c>
      <c r="Z135" s="1">
        <v>1</v>
      </c>
      <c r="AA135" s="1">
        <v>1</v>
      </c>
      <c r="AB135" s="1">
        <v>1</v>
      </c>
      <c r="AC135" s="1">
        <v>0</v>
      </c>
      <c r="AD135" s="1">
        <v>0</v>
      </c>
      <c r="AE135" s="1">
        <v>0</v>
      </c>
      <c r="AF135" s="1">
        <v>0</v>
      </c>
      <c r="AG135" s="1">
        <v>0</v>
      </c>
      <c r="AH135" s="1">
        <v>0</v>
      </c>
      <c r="AI135" s="1">
        <v>0</v>
      </c>
      <c r="AJ135" s="1">
        <v>0</v>
      </c>
      <c r="AK135" s="1">
        <v>0</v>
      </c>
      <c r="AL135" s="1">
        <v>0</v>
      </c>
      <c r="AM135" s="1">
        <v>0</v>
      </c>
      <c r="AN135" s="1">
        <v>0</v>
      </c>
      <c r="AO135" s="1">
        <v>0</v>
      </c>
    </row>
    <row r="136" spans="1:41" x14ac:dyDescent="0.25">
      <c r="A136" s="1">
        <v>84</v>
      </c>
      <c r="B136" s="1" t="s">
        <v>231</v>
      </c>
      <c r="C136" s="1" t="s">
        <v>244</v>
      </c>
      <c r="D136" s="1">
        <v>0</v>
      </c>
      <c r="E136" s="1">
        <v>0</v>
      </c>
      <c r="F136" s="1">
        <v>0</v>
      </c>
      <c r="G136" s="1">
        <v>1</v>
      </c>
      <c r="H136" s="1">
        <v>1</v>
      </c>
      <c r="I136" s="1">
        <v>0</v>
      </c>
      <c r="J136" s="1">
        <v>0</v>
      </c>
      <c r="K136" s="1">
        <v>0</v>
      </c>
      <c r="L136" s="1">
        <v>0</v>
      </c>
      <c r="M136" s="1">
        <v>1</v>
      </c>
      <c r="N136" s="1">
        <v>0</v>
      </c>
      <c r="O136" s="1">
        <v>0</v>
      </c>
      <c r="P136" s="1">
        <v>0</v>
      </c>
      <c r="Q136" s="1">
        <v>1</v>
      </c>
      <c r="R136" s="1">
        <v>1</v>
      </c>
      <c r="S136" s="1">
        <v>0</v>
      </c>
      <c r="T136" s="1">
        <v>0</v>
      </c>
      <c r="U136" s="1">
        <v>0</v>
      </c>
      <c r="V136" s="1">
        <v>0</v>
      </c>
      <c r="W136" s="1">
        <v>0</v>
      </c>
      <c r="X136" s="1">
        <v>1</v>
      </c>
      <c r="Y136" s="1">
        <v>1</v>
      </c>
      <c r="Z136" s="1">
        <v>1</v>
      </c>
      <c r="AA136" s="1">
        <v>1</v>
      </c>
      <c r="AB136" s="1">
        <v>1</v>
      </c>
      <c r="AC136" s="1">
        <v>1</v>
      </c>
      <c r="AD136" s="1">
        <v>1</v>
      </c>
      <c r="AE136" s="1">
        <v>1</v>
      </c>
      <c r="AF136" s="1">
        <v>1</v>
      </c>
      <c r="AG136" s="1">
        <v>0</v>
      </c>
      <c r="AH136" s="1">
        <v>0</v>
      </c>
      <c r="AI136" s="1">
        <v>0</v>
      </c>
      <c r="AJ136" s="1">
        <v>0</v>
      </c>
      <c r="AK136" s="1">
        <v>0</v>
      </c>
      <c r="AL136" s="1">
        <v>0</v>
      </c>
      <c r="AM136" s="1">
        <v>0</v>
      </c>
      <c r="AN136" s="1">
        <v>1</v>
      </c>
      <c r="AO136" s="1">
        <v>0</v>
      </c>
    </row>
    <row r="137" spans="1:41" x14ac:dyDescent="0.25">
      <c r="A137" s="21" t="s">
        <v>241</v>
      </c>
      <c r="B137" s="21"/>
      <c r="C137" s="21"/>
      <c r="S137" s="1">
        <v>0</v>
      </c>
    </row>
    <row r="138" spans="1:41" x14ac:dyDescent="0.25">
      <c r="A138" s="1">
        <v>85</v>
      </c>
      <c r="B138" s="1" t="s">
        <v>232</v>
      </c>
      <c r="C138" s="1" t="s">
        <v>242</v>
      </c>
      <c r="D138" s="1">
        <v>0</v>
      </c>
      <c r="E138" s="1">
        <v>1</v>
      </c>
      <c r="F138" s="1">
        <v>1</v>
      </c>
      <c r="G138" s="1">
        <v>1</v>
      </c>
      <c r="H138" s="1">
        <v>1</v>
      </c>
      <c r="I138" s="1">
        <v>0</v>
      </c>
      <c r="J138" s="1">
        <v>0</v>
      </c>
      <c r="K138" s="1">
        <v>0</v>
      </c>
      <c r="L138" s="1">
        <v>0</v>
      </c>
      <c r="M138" s="1">
        <v>1</v>
      </c>
      <c r="N138" s="1">
        <v>1</v>
      </c>
      <c r="O138" s="1">
        <v>1</v>
      </c>
      <c r="P138" s="1">
        <v>0</v>
      </c>
      <c r="Q138" s="1">
        <v>1</v>
      </c>
      <c r="R138" s="1">
        <v>1</v>
      </c>
      <c r="S138" s="1">
        <v>0</v>
      </c>
      <c r="T138" s="1">
        <v>0</v>
      </c>
      <c r="U138" s="1">
        <v>0</v>
      </c>
      <c r="V138" s="1">
        <v>0</v>
      </c>
      <c r="W138" s="1">
        <v>0</v>
      </c>
      <c r="X138" s="1">
        <v>1</v>
      </c>
      <c r="Y138" s="1">
        <v>1</v>
      </c>
      <c r="Z138" s="1">
        <v>1</v>
      </c>
      <c r="AA138" s="1">
        <v>1</v>
      </c>
      <c r="AB138" s="1">
        <v>1</v>
      </c>
      <c r="AC138" s="1">
        <v>1</v>
      </c>
      <c r="AD138" s="1">
        <v>1</v>
      </c>
      <c r="AE138" s="1">
        <v>1</v>
      </c>
      <c r="AF138" s="1">
        <v>1</v>
      </c>
      <c r="AG138" s="1">
        <v>0</v>
      </c>
      <c r="AH138" s="1">
        <v>0</v>
      </c>
      <c r="AI138" s="1">
        <v>0</v>
      </c>
      <c r="AJ138" s="1">
        <v>0</v>
      </c>
      <c r="AK138" s="1">
        <v>0</v>
      </c>
      <c r="AL138" s="1">
        <v>0</v>
      </c>
      <c r="AM138" s="1">
        <v>0</v>
      </c>
      <c r="AN138" s="1">
        <v>0</v>
      </c>
      <c r="AO138" s="1">
        <v>0</v>
      </c>
    </row>
    <row r="139" spans="1:41" x14ac:dyDescent="0.25">
      <c r="A139" s="1">
        <v>86</v>
      </c>
      <c r="B139" s="1" t="s">
        <v>233</v>
      </c>
      <c r="C139" s="1" t="s">
        <v>243</v>
      </c>
      <c r="D139" s="1">
        <v>0</v>
      </c>
      <c r="E139" s="1">
        <v>1</v>
      </c>
      <c r="F139" s="1">
        <v>1</v>
      </c>
      <c r="G139" s="1">
        <v>1</v>
      </c>
      <c r="H139" s="1">
        <v>1</v>
      </c>
      <c r="I139" s="1">
        <v>0</v>
      </c>
      <c r="J139" s="1">
        <v>0</v>
      </c>
      <c r="K139" s="1">
        <v>0</v>
      </c>
      <c r="L139" s="1">
        <v>0</v>
      </c>
      <c r="M139" s="1">
        <v>1</v>
      </c>
      <c r="N139" s="1">
        <v>1</v>
      </c>
      <c r="O139" s="1">
        <v>1</v>
      </c>
      <c r="P139" s="1">
        <v>0</v>
      </c>
      <c r="Q139" s="1">
        <v>1</v>
      </c>
      <c r="R139" s="1">
        <v>1</v>
      </c>
      <c r="S139" s="1">
        <v>0</v>
      </c>
      <c r="T139" s="1">
        <v>0</v>
      </c>
      <c r="U139" s="1">
        <v>0</v>
      </c>
      <c r="V139" s="1">
        <v>0</v>
      </c>
      <c r="W139" s="1">
        <v>0</v>
      </c>
      <c r="X139" s="1">
        <v>1</v>
      </c>
      <c r="Y139" s="1">
        <v>1</v>
      </c>
      <c r="Z139" s="1">
        <v>1</v>
      </c>
      <c r="AA139" s="1">
        <v>1</v>
      </c>
      <c r="AB139" s="1">
        <v>1</v>
      </c>
      <c r="AC139" s="1">
        <v>1</v>
      </c>
      <c r="AD139" s="1">
        <v>1</v>
      </c>
      <c r="AE139" s="1">
        <v>1</v>
      </c>
      <c r="AF139" s="1">
        <v>1</v>
      </c>
      <c r="AG139" s="1">
        <v>0</v>
      </c>
      <c r="AH139" s="1">
        <v>0</v>
      </c>
      <c r="AI139" s="1">
        <v>0</v>
      </c>
      <c r="AJ139" s="1">
        <v>0</v>
      </c>
      <c r="AK139" s="1">
        <v>0</v>
      </c>
      <c r="AL139" s="1">
        <v>0</v>
      </c>
      <c r="AM139" s="1">
        <v>0</v>
      </c>
      <c r="AN139" s="1">
        <v>0</v>
      </c>
      <c r="AO139" s="1">
        <v>0</v>
      </c>
    </row>
    <row r="140" spans="1:41" x14ac:dyDescent="0.25">
      <c r="A140" s="1">
        <v>87</v>
      </c>
      <c r="B140" s="1" t="s">
        <v>234</v>
      </c>
      <c r="C140" s="1" t="s">
        <v>250</v>
      </c>
      <c r="D140" s="1">
        <v>0</v>
      </c>
      <c r="E140" s="1">
        <v>0</v>
      </c>
      <c r="F140" s="1">
        <v>0</v>
      </c>
      <c r="G140" s="1">
        <v>0</v>
      </c>
      <c r="H140" s="1">
        <v>0</v>
      </c>
      <c r="I140" s="1">
        <v>0</v>
      </c>
      <c r="J140" s="1">
        <v>0</v>
      </c>
      <c r="K140" s="1">
        <v>0</v>
      </c>
      <c r="L140" s="1">
        <v>0</v>
      </c>
      <c r="M140" s="1">
        <v>0</v>
      </c>
      <c r="N140" s="1">
        <v>0</v>
      </c>
      <c r="O140" s="1">
        <v>0</v>
      </c>
      <c r="P140" s="1">
        <v>0</v>
      </c>
      <c r="Q140" s="1">
        <v>0</v>
      </c>
      <c r="R140" s="1">
        <v>1</v>
      </c>
      <c r="S140" s="1">
        <v>0</v>
      </c>
      <c r="T140" s="1">
        <v>0</v>
      </c>
      <c r="U140" s="1">
        <v>0</v>
      </c>
      <c r="V140" s="1">
        <v>0</v>
      </c>
      <c r="W140" s="1">
        <v>0</v>
      </c>
      <c r="X140" s="1">
        <v>0</v>
      </c>
      <c r="Y140" s="1">
        <v>0</v>
      </c>
      <c r="Z140" s="1">
        <v>0</v>
      </c>
      <c r="AA140" s="1">
        <v>0</v>
      </c>
      <c r="AB140" s="1">
        <v>1</v>
      </c>
      <c r="AC140" s="1">
        <v>0</v>
      </c>
      <c r="AD140" s="1">
        <v>0</v>
      </c>
      <c r="AE140" s="1">
        <v>0</v>
      </c>
      <c r="AF140" s="1">
        <v>0</v>
      </c>
      <c r="AG140" s="1">
        <v>0</v>
      </c>
      <c r="AH140" s="1">
        <v>0</v>
      </c>
      <c r="AI140" s="1">
        <v>0</v>
      </c>
      <c r="AJ140" s="1">
        <v>0</v>
      </c>
      <c r="AK140" s="1">
        <v>0</v>
      </c>
      <c r="AL140" s="1">
        <v>0</v>
      </c>
      <c r="AM140" s="1">
        <v>0</v>
      </c>
      <c r="AN140" s="1">
        <v>0</v>
      </c>
      <c r="AO140" s="1">
        <v>0</v>
      </c>
    </row>
    <row r="141" spans="1:41" x14ac:dyDescent="0.25">
      <c r="A141" s="21" t="s">
        <v>245</v>
      </c>
      <c r="B141" s="21"/>
      <c r="C141" s="21"/>
    </row>
    <row r="142" spans="1:41" x14ac:dyDescent="0.25">
      <c r="A142" s="1">
        <v>88</v>
      </c>
      <c r="B142" s="1" t="s">
        <v>235</v>
      </c>
      <c r="C142" s="1" t="s">
        <v>246</v>
      </c>
      <c r="D142" s="1">
        <v>0</v>
      </c>
      <c r="E142" s="1">
        <v>0</v>
      </c>
      <c r="F142" s="1">
        <v>0</v>
      </c>
      <c r="G142" s="1">
        <v>0</v>
      </c>
      <c r="H142" s="1">
        <v>0</v>
      </c>
      <c r="I142" s="1">
        <v>0</v>
      </c>
      <c r="J142" s="1">
        <v>0</v>
      </c>
      <c r="K142" s="1">
        <v>0</v>
      </c>
      <c r="L142" s="1">
        <v>0</v>
      </c>
      <c r="M142" s="1">
        <v>0</v>
      </c>
      <c r="N142" s="1">
        <v>0</v>
      </c>
      <c r="O142" s="1">
        <v>0</v>
      </c>
      <c r="P142" s="1">
        <v>0</v>
      </c>
      <c r="Q142" s="1">
        <v>0</v>
      </c>
      <c r="R142" s="1">
        <v>0</v>
      </c>
      <c r="S142" s="1">
        <v>0</v>
      </c>
      <c r="T142" s="1">
        <v>0</v>
      </c>
      <c r="U142" s="1">
        <v>0</v>
      </c>
      <c r="V142" s="1">
        <v>0</v>
      </c>
      <c r="W142" s="1">
        <v>0</v>
      </c>
      <c r="X142" s="1">
        <v>0</v>
      </c>
      <c r="Y142" s="1">
        <v>0</v>
      </c>
      <c r="Z142" s="1">
        <v>0</v>
      </c>
      <c r="AA142" s="1">
        <v>0</v>
      </c>
      <c r="AB142" s="1">
        <v>0</v>
      </c>
      <c r="AC142" s="1">
        <v>0</v>
      </c>
      <c r="AD142" s="1">
        <v>0</v>
      </c>
      <c r="AE142" s="1">
        <v>0</v>
      </c>
      <c r="AF142" s="1">
        <v>0</v>
      </c>
      <c r="AG142" s="1">
        <v>0</v>
      </c>
      <c r="AH142" s="1">
        <v>0</v>
      </c>
      <c r="AI142" s="1">
        <v>0</v>
      </c>
      <c r="AJ142" s="1">
        <v>0</v>
      </c>
      <c r="AK142" s="1">
        <v>0</v>
      </c>
      <c r="AL142" s="1">
        <v>0</v>
      </c>
      <c r="AM142" s="1">
        <v>0</v>
      </c>
      <c r="AN142" s="1">
        <v>0</v>
      </c>
      <c r="AO142" s="1">
        <v>0</v>
      </c>
    </row>
    <row r="143" spans="1:41" x14ac:dyDescent="0.25">
      <c r="A143" s="1">
        <v>89</v>
      </c>
      <c r="B143" s="1" t="s">
        <v>236</v>
      </c>
      <c r="C143" s="1" t="s">
        <v>247</v>
      </c>
      <c r="D143" s="1">
        <v>0</v>
      </c>
      <c r="E143" s="1">
        <v>1</v>
      </c>
      <c r="F143" s="1">
        <v>1</v>
      </c>
      <c r="G143" s="1">
        <v>1</v>
      </c>
      <c r="H143" s="1">
        <v>1</v>
      </c>
      <c r="I143" s="1">
        <v>0</v>
      </c>
      <c r="J143" s="1">
        <v>0</v>
      </c>
      <c r="K143" s="1">
        <v>0</v>
      </c>
      <c r="L143" s="1">
        <v>0</v>
      </c>
      <c r="M143" s="1">
        <v>1</v>
      </c>
      <c r="N143" s="1">
        <v>0</v>
      </c>
      <c r="O143" s="1">
        <v>1</v>
      </c>
      <c r="P143" s="1">
        <v>0</v>
      </c>
      <c r="Q143" s="1">
        <v>1</v>
      </c>
      <c r="R143" s="1">
        <v>0</v>
      </c>
      <c r="S143" s="1">
        <v>0</v>
      </c>
      <c r="T143" s="1">
        <v>0</v>
      </c>
      <c r="U143" s="1">
        <v>0</v>
      </c>
      <c r="V143" s="1">
        <v>0</v>
      </c>
      <c r="W143" s="1">
        <v>0</v>
      </c>
      <c r="X143" s="1">
        <v>0</v>
      </c>
      <c r="Y143" s="1">
        <v>0</v>
      </c>
      <c r="Z143" s="1">
        <v>0</v>
      </c>
      <c r="AA143" s="1">
        <v>0</v>
      </c>
      <c r="AB143" s="1">
        <v>0</v>
      </c>
      <c r="AC143" s="1">
        <v>0</v>
      </c>
      <c r="AD143" s="1">
        <v>0</v>
      </c>
      <c r="AE143" s="1">
        <v>0</v>
      </c>
      <c r="AF143" s="1">
        <v>0</v>
      </c>
      <c r="AG143" s="1">
        <v>0</v>
      </c>
      <c r="AH143" s="1">
        <v>0</v>
      </c>
      <c r="AI143" s="1">
        <v>0</v>
      </c>
      <c r="AJ143" s="1">
        <v>0</v>
      </c>
      <c r="AK143" s="1">
        <v>0</v>
      </c>
      <c r="AL143" s="1">
        <v>0</v>
      </c>
      <c r="AM143" s="1">
        <v>0</v>
      </c>
      <c r="AN143" s="1">
        <v>0</v>
      </c>
      <c r="AO143" s="1">
        <v>0</v>
      </c>
    </row>
    <row r="144" spans="1:41" x14ac:dyDescent="0.25">
      <c r="A144" s="21" t="s">
        <v>113</v>
      </c>
      <c r="B144" s="21"/>
      <c r="C144" s="21"/>
    </row>
    <row r="145" spans="1:43" x14ac:dyDescent="0.25">
      <c r="A145" s="1">
        <v>90</v>
      </c>
      <c r="B145" s="1" t="s">
        <v>237</v>
      </c>
      <c r="C145" s="1" t="s">
        <v>248</v>
      </c>
      <c r="D145" s="1">
        <v>0</v>
      </c>
      <c r="E145" s="1">
        <v>0</v>
      </c>
      <c r="F145" s="1">
        <v>0</v>
      </c>
      <c r="G145" s="1">
        <v>1</v>
      </c>
      <c r="H145" s="1">
        <v>1</v>
      </c>
      <c r="I145" s="1">
        <v>0</v>
      </c>
      <c r="J145" s="1">
        <v>0</v>
      </c>
      <c r="K145" s="1">
        <v>0</v>
      </c>
      <c r="L145" s="1">
        <v>0</v>
      </c>
      <c r="M145" s="1">
        <v>1</v>
      </c>
      <c r="N145" s="1">
        <v>1</v>
      </c>
      <c r="O145" s="1">
        <v>1</v>
      </c>
      <c r="P145" s="1">
        <v>1</v>
      </c>
      <c r="Q145" s="1">
        <v>1</v>
      </c>
      <c r="R145" s="1">
        <v>1</v>
      </c>
      <c r="S145" s="1">
        <v>0</v>
      </c>
      <c r="T145" s="1">
        <v>0</v>
      </c>
      <c r="U145" s="1">
        <v>0</v>
      </c>
      <c r="V145" s="1">
        <v>0</v>
      </c>
      <c r="W145" s="1">
        <v>0</v>
      </c>
      <c r="X145" s="1">
        <v>0</v>
      </c>
      <c r="Y145" s="1">
        <v>0</v>
      </c>
      <c r="Z145" s="1">
        <v>0</v>
      </c>
      <c r="AA145" s="1">
        <v>1</v>
      </c>
      <c r="AB145" s="1">
        <v>1</v>
      </c>
      <c r="AC145" s="1">
        <v>0</v>
      </c>
      <c r="AD145" s="1">
        <v>0</v>
      </c>
      <c r="AE145" s="1">
        <v>0</v>
      </c>
      <c r="AF145" s="1">
        <v>0</v>
      </c>
      <c r="AG145" s="1">
        <v>0</v>
      </c>
      <c r="AH145" s="1">
        <v>0</v>
      </c>
      <c r="AI145" s="1">
        <v>0</v>
      </c>
      <c r="AJ145" s="1">
        <v>0</v>
      </c>
      <c r="AK145" s="1">
        <v>0</v>
      </c>
      <c r="AL145" s="1">
        <v>0</v>
      </c>
      <c r="AM145" s="1">
        <v>0</v>
      </c>
      <c r="AN145" s="1">
        <v>0</v>
      </c>
      <c r="AO145" s="1">
        <v>0</v>
      </c>
    </row>
    <row r="146" spans="1:43" x14ac:dyDescent="0.25">
      <c r="A146" s="1">
        <v>91</v>
      </c>
      <c r="B146" s="1" t="s">
        <v>238</v>
      </c>
      <c r="C146" s="1" t="s">
        <v>249</v>
      </c>
      <c r="D146" s="1">
        <v>0</v>
      </c>
      <c r="E146" s="1">
        <v>0</v>
      </c>
      <c r="F146" s="1">
        <v>0</v>
      </c>
      <c r="G146" s="1">
        <v>0</v>
      </c>
      <c r="H146" s="1">
        <v>0</v>
      </c>
      <c r="I146" s="1">
        <v>0</v>
      </c>
      <c r="J146" s="1">
        <v>0</v>
      </c>
      <c r="K146" s="1">
        <v>0</v>
      </c>
      <c r="L146" s="1">
        <v>0</v>
      </c>
      <c r="M146" s="1">
        <v>0</v>
      </c>
      <c r="N146" s="1">
        <v>0</v>
      </c>
      <c r="O146" s="1">
        <v>0</v>
      </c>
      <c r="P146" s="1">
        <v>0</v>
      </c>
      <c r="Q146" s="1">
        <v>0</v>
      </c>
      <c r="R146" s="1">
        <v>0</v>
      </c>
      <c r="S146" s="1">
        <v>0</v>
      </c>
      <c r="T146" s="1">
        <v>0</v>
      </c>
      <c r="U146" s="1">
        <v>0</v>
      </c>
      <c r="V146" s="1">
        <v>0</v>
      </c>
      <c r="W146" s="1">
        <v>0</v>
      </c>
      <c r="X146" s="1">
        <v>0</v>
      </c>
      <c r="Y146" s="1">
        <v>0</v>
      </c>
      <c r="Z146" s="1">
        <v>0</v>
      </c>
      <c r="AA146" s="1">
        <v>0</v>
      </c>
      <c r="AB146" s="1">
        <v>0</v>
      </c>
      <c r="AC146" s="1">
        <v>0</v>
      </c>
      <c r="AD146" s="1">
        <v>0</v>
      </c>
      <c r="AE146" s="1">
        <v>0</v>
      </c>
      <c r="AF146" s="1">
        <v>0</v>
      </c>
      <c r="AG146" s="1">
        <v>0</v>
      </c>
      <c r="AH146" s="1">
        <v>0</v>
      </c>
      <c r="AI146" s="1">
        <v>0</v>
      </c>
      <c r="AJ146" s="1">
        <v>0</v>
      </c>
      <c r="AK146" s="1">
        <v>0</v>
      </c>
      <c r="AL146" s="1">
        <v>0</v>
      </c>
      <c r="AM146" s="1">
        <v>0</v>
      </c>
      <c r="AN146" s="1">
        <v>0</v>
      </c>
      <c r="AO146" s="1">
        <v>0</v>
      </c>
    </row>
    <row r="147" spans="1:43" x14ac:dyDescent="0.25">
      <c r="D147" s="5">
        <f>33/91</f>
        <v>0.36263736263736263</v>
      </c>
      <c r="E147" s="5">
        <f>36/91</f>
        <v>0.39560439560439559</v>
      </c>
      <c r="F147" s="5">
        <f>34/91</f>
        <v>0.37362637362637363</v>
      </c>
      <c r="G147" s="5">
        <f>64/91</f>
        <v>0.70329670329670335</v>
      </c>
      <c r="H147" s="5">
        <f>60/91</f>
        <v>0.65934065934065933</v>
      </c>
      <c r="I147" s="5">
        <f>10/91</f>
        <v>0.10989010989010989</v>
      </c>
      <c r="J147" s="5">
        <f>20/91</f>
        <v>0.21978021978021978</v>
      </c>
      <c r="K147" s="5">
        <f>30/91</f>
        <v>0.32967032967032966</v>
      </c>
      <c r="L147" s="5">
        <f>49/91</f>
        <v>0.53846153846153844</v>
      </c>
      <c r="M147" s="5">
        <f>61/91</f>
        <v>0.67032967032967028</v>
      </c>
      <c r="N147" s="5">
        <f>40/91</f>
        <v>0.43956043956043955</v>
      </c>
      <c r="O147" s="5">
        <f>58/91</f>
        <v>0.63736263736263732</v>
      </c>
      <c r="P147" s="5">
        <f>41/91</f>
        <v>0.45054945054945056</v>
      </c>
      <c r="Q147" s="5">
        <f>65/91</f>
        <v>0.7142857142857143</v>
      </c>
      <c r="R147" s="1">
        <f>65/91</f>
        <v>0.7142857142857143</v>
      </c>
      <c r="S147" s="5">
        <f>S148/91</f>
        <v>0.30769230769230771</v>
      </c>
      <c r="T147" s="5">
        <f>39/91</f>
        <v>0.42857142857142855</v>
      </c>
      <c r="U147" s="5">
        <f t="shared" ref="U147:AQ147" si="0">U148/91</f>
        <v>0.43956043956043955</v>
      </c>
      <c r="V147" s="5">
        <f t="shared" si="0"/>
        <v>0.5494505494505495</v>
      </c>
      <c r="W147" s="5">
        <f t="shared" si="0"/>
        <v>0.58241758241758246</v>
      </c>
      <c r="X147" s="5">
        <f t="shared" si="0"/>
        <v>0.2967032967032967</v>
      </c>
      <c r="Y147" s="5">
        <f t="shared" si="0"/>
        <v>0.43956043956043955</v>
      </c>
      <c r="Z147" s="5">
        <f t="shared" si="0"/>
        <v>0.53846153846153844</v>
      </c>
      <c r="AA147" s="5">
        <f t="shared" si="0"/>
        <v>0.74725274725274726</v>
      </c>
      <c r="AB147" s="5">
        <f t="shared" si="0"/>
        <v>0.76923076923076927</v>
      </c>
      <c r="AC147" s="5">
        <f t="shared" si="0"/>
        <v>0.56043956043956045</v>
      </c>
      <c r="AD147" s="5">
        <f t="shared" si="0"/>
        <v>0.59340659340659341</v>
      </c>
      <c r="AE147" s="5">
        <f t="shared" si="0"/>
        <v>0.65934065934065933</v>
      </c>
      <c r="AF147" s="5">
        <f t="shared" si="0"/>
        <v>0.69230769230769229</v>
      </c>
      <c r="AG147" s="5">
        <f t="shared" si="0"/>
        <v>0.63736263736263732</v>
      </c>
      <c r="AH147" s="5">
        <f t="shared" si="0"/>
        <v>0</v>
      </c>
      <c r="AI147" s="5">
        <f t="shared" si="0"/>
        <v>0</v>
      </c>
      <c r="AJ147" s="5">
        <f t="shared" si="0"/>
        <v>0</v>
      </c>
      <c r="AK147" s="5">
        <f t="shared" si="0"/>
        <v>0</v>
      </c>
      <c r="AL147" s="5">
        <f t="shared" si="0"/>
        <v>0</v>
      </c>
      <c r="AM147" s="5">
        <f t="shared" si="0"/>
        <v>0.27472527472527475</v>
      </c>
      <c r="AN147" s="5">
        <f t="shared" si="0"/>
        <v>0.48351648351648352</v>
      </c>
      <c r="AO147" s="5">
        <f t="shared" si="0"/>
        <v>0.42857142857142855</v>
      </c>
      <c r="AP147" s="5">
        <f t="shared" si="0"/>
        <v>0.47252747252747251</v>
      </c>
      <c r="AQ147" s="5">
        <f t="shared" si="0"/>
        <v>0.50549450549450547</v>
      </c>
    </row>
    <row r="148" spans="1:43" x14ac:dyDescent="0.25">
      <c r="I148" s="1">
        <f>SUM(I6:I146)</f>
        <v>10</v>
      </c>
      <c r="J148" s="1">
        <f>SUM(J6:J146)</f>
        <v>20</v>
      </c>
      <c r="K148" s="1">
        <f>SUM(K6:K146)</f>
        <v>33</v>
      </c>
      <c r="L148" s="1">
        <f>SUM(L6:L146)</f>
        <v>49</v>
      </c>
      <c r="M148" s="1">
        <f>SUM(M6:M146)</f>
        <v>61</v>
      </c>
      <c r="N148" s="1">
        <f t="shared" ref="N148:AB148" si="1">SUM(N5:N146)</f>
        <v>40</v>
      </c>
      <c r="O148" s="1">
        <f t="shared" si="1"/>
        <v>58</v>
      </c>
      <c r="P148" s="1">
        <f t="shared" si="1"/>
        <v>41</v>
      </c>
      <c r="Q148" s="1">
        <f t="shared" si="1"/>
        <v>65</v>
      </c>
      <c r="R148" s="5">
        <f t="shared" si="1"/>
        <v>65</v>
      </c>
      <c r="S148" s="11">
        <f>SUM(S5:S146)</f>
        <v>28</v>
      </c>
      <c r="T148" s="11">
        <f t="shared" si="1"/>
        <v>39</v>
      </c>
      <c r="U148" s="11">
        <f>SUM(U5:U146)</f>
        <v>40</v>
      </c>
      <c r="V148" s="11">
        <f>SUM(V5:V146)</f>
        <v>50</v>
      </c>
      <c r="W148" s="11">
        <f t="shared" si="1"/>
        <v>53</v>
      </c>
      <c r="X148" s="11">
        <f t="shared" si="1"/>
        <v>27</v>
      </c>
      <c r="Y148" s="11">
        <f t="shared" si="1"/>
        <v>40</v>
      </c>
      <c r="Z148" s="11">
        <f t="shared" si="1"/>
        <v>49</v>
      </c>
      <c r="AA148" s="11">
        <f t="shared" si="1"/>
        <v>68</v>
      </c>
      <c r="AB148" s="11">
        <f t="shared" si="1"/>
        <v>70</v>
      </c>
      <c r="AC148" s="11">
        <f t="shared" ref="AC148:AQ148" si="2">SUM(AC5:AC146)</f>
        <v>51</v>
      </c>
      <c r="AD148" s="11">
        <f t="shared" si="2"/>
        <v>54</v>
      </c>
      <c r="AE148" s="11">
        <f t="shared" si="2"/>
        <v>60</v>
      </c>
      <c r="AF148" s="11">
        <f t="shared" si="2"/>
        <v>63</v>
      </c>
      <c r="AG148" s="11">
        <f t="shared" si="2"/>
        <v>58</v>
      </c>
      <c r="AH148" s="11">
        <f t="shared" si="2"/>
        <v>0</v>
      </c>
      <c r="AI148" s="11">
        <f t="shared" si="2"/>
        <v>0</v>
      </c>
      <c r="AJ148" s="11">
        <f t="shared" si="2"/>
        <v>0</v>
      </c>
      <c r="AK148" s="11">
        <f t="shared" si="2"/>
        <v>0</v>
      </c>
      <c r="AL148" s="11">
        <f t="shared" si="2"/>
        <v>0</v>
      </c>
      <c r="AM148" s="11">
        <f t="shared" si="2"/>
        <v>25</v>
      </c>
      <c r="AN148" s="11">
        <f t="shared" si="2"/>
        <v>44</v>
      </c>
      <c r="AO148" s="11">
        <f t="shared" si="2"/>
        <v>39</v>
      </c>
      <c r="AP148" s="11">
        <f t="shared" si="2"/>
        <v>43</v>
      </c>
      <c r="AQ148" s="11">
        <f t="shared" si="2"/>
        <v>46</v>
      </c>
    </row>
  </sheetData>
  <mergeCells count="62">
    <mergeCell ref="A73:C73"/>
    <mergeCell ref="A78:C78"/>
    <mergeCell ref="A82:C82"/>
    <mergeCell ref="A84:C84"/>
    <mergeCell ref="A86:C86"/>
    <mergeCell ref="A89:C89"/>
    <mergeCell ref="A91:C91"/>
    <mergeCell ref="A92:C92"/>
    <mergeCell ref="A95:C95"/>
    <mergeCell ref="A97:C97"/>
    <mergeCell ref="A109:C109"/>
    <mergeCell ref="A112:C112"/>
    <mergeCell ref="A114:C114"/>
    <mergeCell ref="A115:C115"/>
    <mergeCell ref="A118:C118"/>
    <mergeCell ref="A99:C99"/>
    <mergeCell ref="A101:C101"/>
    <mergeCell ref="A103:C103"/>
    <mergeCell ref="A105:C105"/>
    <mergeCell ref="A107:C107"/>
    <mergeCell ref="A144:C144"/>
    <mergeCell ref="A122:C122"/>
    <mergeCell ref="A124:C124"/>
    <mergeCell ref="A126:C126"/>
    <mergeCell ref="A128:C128"/>
    <mergeCell ref="A131:C131"/>
    <mergeCell ref="A141:C141"/>
    <mergeCell ref="A137:C137"/>
    <mergeCell ref="A133:C133"/>
    <mergeCell ref="A134:C134"/>
    <mergeCell ref="A64:C64"/>
    <mergeCell ref="A66:C66"/>
    <mergeCell ref="A67:C67"/>
    <mergeCell ref="A71:C71"/>
    <mergeCell ref="A46:C46"/>
    <mergeCell ref="A52:C52"/>
    <mergeCell ref="A54:C54"/>
    <mergeCell ref="A57:C57"/>
    <mergeCell ref="A59:C59"/>
    <mergeCell ref="A61:C61"/>
    <mergeCell ref="A20:C20"/>
    <mergeCell ref="A23:C23"/>
    <mergeCell ref="A29:C29"/>
    <mergeCell ref="A33:C33"/>
    <mergeCell ref="A38:C38"/>
    <mergeCell ref="A19:C19"/>
    <mergeCell ref="A5:C5"/>
    <mergeCell ref="A10:C10"/>
    <mergeCell ref="A13:C13"/>
    <mergeCell ref="A16:C16"/>
    <mergeCell ref="AM2:AQ2"/>
    <mergeCell ref="AH2:AL2"/>
    <mergeCell ref="AC2:AG2"/>
    <mergeCell ref="X2:AB2"/>
    <mergeCell ref="A4:C4"/>
    <mergeCell ref="D3:H3"/>
    <mergeCell ref="A2:A3"/>
    <mergeCell ref="B2:B3"/>
    <mergeCell ref="C2:C3"/>
    <mergeCell ref="S2:W2"/>
    <mergeCell ref="N2:R2"/>
    <mergeCell ref="I3:M3"/>
  </mergeCells>
  <phoneticPr fontId="8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C07FFF-49D7-4E69-8F11-14FC65EBB00E}">
  <dimension ref="A1:AP28"/>
  <sheetViews>
    <sheetView topLeftCell="O19" zoomScale="115" zoomScaleNormal="115" workbookViewId="0">
      <selection activeCell="AN27" sqref="AN27:AP27"/>
    </sheetView>
  </sheetViews>
  <sheetFormatPr defaultRowHeight="15" x14ac:dyDescent="0.25"/>
  <cols>
    <col min="1" max="1" width="9.140625" style="1"/>
    <col min="2" max="2" width="96.140625" style="1" bestFit="1" customWidth="1"/>
    <col min="3" max="3" width="6.5703125" style="1" customWidth="1"/>
    <col min="4" max="7" width="5" style="1" customWidth="1"/>
    <col min="8" max="8" width="5.5703125" style="1" customWidth="1"/>
    <col min="9" max="9" width="7.42578125" style="1" customWidth="1"/>
    <col min="10" max="12" width="6.140625" style="1" customWidth="1"/>
    <col min="13" max="15" width="5.5703125" style="1" customWidth="1"/>
    <col min="16" max="17" width="6.140625" style="1" customWidth="1"/>
    <col min="18" max="32" width="5.5703125" style="1" customWidth="1"/>
    <col min="33" max="37" width="6.140625" style="1" customWidth="1"/>
    <col min="38" max="42" width="6.140625" style="1" bestFit="1" customWidth="1"/>
    <col min="43" max="16384" width="9.140625" style="1"/>
  </cols>
  <sheetData>
    <row r="1" spans="1:42" x14ac:dyDescent="0.25">
      <c r="A1" s="19" t="s">
        <v>0</v>
      </c>
      <c r="B1" s="19" t="s">
        <v>20</v>
      </c>
      <c r="C1" s="19"/>
    </row>
    <row r="2" spans="1:42" x14ac:dyDescent="0.25">
      <c r="A2" s="19"/>
      <c r="B2" s="19"/>
      <c r="C2" s="19"/>
    </row>
    <row r="3" spans="1:42" x14ac:dyDescent="0.25">
      <c r="A3" s="19"/>
      <c r="B3" s="19"/>
      <c r="C3" s="19"/>
    </row>
    <row r="4" spans="1:42" x14ac:dyDescent="0.25">
      <c r="A4" s="3"/>
      <c r="B4" s="3"/>
      <c r="C4" s="19" t="s">
        <v>13</v>
      </c>
      <c r="D4" s="19"/>
      <c r="E4" s="19"/>
      <c r="F4" s="19"/>
      <c r="G4" s="19"/>
      <c r="H4" s="17" t="s">
        <v>273</v>
      </c>
      <c r="I4" s="17"/>
      <c r="J4" s="17"/>
      <c r="K4" s="17"/>
      <c r="L4" s="17"/>
      <c r="M4" s="17" t="s">
        <v>277</v>
      </c>
      <c r="N4" s="17"/>
      <c r="O4" s="17"/>
      <c r="P4" s="17"/>
      <c r="Q4" s="17"/>
      <c r="R4" s="17" t="s">
        <v>280</v>
      </c>
      <c r="S4" s="17"/>
      <c r="T4" s="17"/>
      <c r="U4" s="17"/>
      <c r="V4" s="17"/>
      <c r="W4" s="17" t="s">
        <v>281</v>
      </c>
      <c r="X4" s="17"/>
      <c r="Y4" s="17"/>
      <c r="Z4" s="17"/>
      <c r="AA4" s="17"/>
      <c r="AB4" s="17" t="s">
        <v>282</v>
      </c>
      <c r="AC4" s="17"/>
      <c r="AD4" s="17"/>
      <c r="AE4" s="17"/>
      <c r="AF4" s="17"/>
      <c r="AG4" s="17" t="s">
        <v>282</v>
      </c>
      <c r="AH4" s="17"/>
      <c r="AI4" s="17"/>
      <c r="AJ4" s="17"/>
      <c r="AK4" s="17"/>
      <c r="AL4" s="17" t="s">
        <v>285</v>
      </c>
      <c r="AM4" s="17"/>
      <c r="AN4" s="17"/>
      <c r="AO4" s="17"/>
      <c r="AP4" s="17"/>
    </row>
    <row r="5" spans="1:42" x14ac:dyDescent="0.25">
      <c r="A5" s="3"/>
      <c r="B5" s="3"/>
      <c r="C5" s="3">
        <v>2019</v>
      </c>
      <c r="D5" s="1">
        <v>2020</v>
      </c>
      <c r="E5" s="1">
        <v>2021</v>
      </c>
      <c r="F5" s="1">
        <v>2022</v>
      </c>
      <c r="G5" s="1">
        <v>2023</v>
      </c>
      <c r="H5" s="1">
        <v>2019</v>
      </c>
      <c r="I5" s="1">
        <v>2020</v>
      </c>
      <c r="J5" s="1">
        <v>2021</v>
      </c>
      <c r="K5" s="1">
        <v>2022</v>
      </c>
      <c r="L5" s="1">
        <v>2023</v>
      </c>
      <c r="M5" s="1">
        <v>2019</v>
      </c>
      <c r="N5" s="1">
        <v>2020</v>
      </c>
      <c r="O5" s="1">
        <v>2021</v>
      </c>
      <c r="P5" s="1">
        <v>2022</v>
      </c>
      <c r="Q5" s="1">
        <v>2023</v>
      </c>
      <c r="R5" s="1">
        <v>2019</v>
      </c>
      <c r="S5" s="1">
        <v>2020</v>
      </c>
      <c r="T5" s="1">
        <v>2021</v>
      </c>
      <c r="U5" s="1">
        <v>2022</v>
      </c>
      <c r="V5" s="1">
        <v>2023</v>
      </c>
      <c r="W5" s="1">
        <v>2019</v>
      </c>
      <c r="X5" s="1">
        <v>2020</v>
      </c>
      <c r="Y5" s="1">
        <v>2021</v>
      </c>
      <c r="Z5" s="1">
        <v>2022</v>
      </c>
      <c r="AA5" s="1">
        <v>2023</v>
      </c>
      <c r="AB5" s="1">
        <v>2019</v>
      </c>
      <c r="AC5" s="1">
        <v>2020</v>
      </c>
      <c r="AD5" s="1">
        <v>2021</v>
      </c>
      <c r="AE5" s="1">
        <v>2022</v>
      </c>
      <c r="AF5" s="1">
        <v>2023</v>
      </c>
      <c r="AG5" s="1">
        <v>2019</v>
      </c>
      <c r="AH5" s="1">
        <v>2020</v>
      </c>
      <c r="AI5" s="1">
        <v>2021</v>
      </c>
      <c r="AJ5" s="1">
        <v>2022</v>
      </c>
      <c r="AK5" s="1">
        <v>2023</v>
      </c>
      <c r="AL5" s="1">
        <v>2019</v>
      </c>
      <c r="AM5" s="1">
        <v>2020</v>
      </c>
      <c r="AN5" s="1">
        <v>2021</v>
      </c>
      <c r="AO5" s="1">
        <v>2022</v>
      </c>
      <c r="AP5" s="1">
        <v>2023</v>
      </c>
    </row>
    <row r="6" spans="1:42" x14ac:dyDescent="0.25">
      <c r="B6" s="7" t="s">
        <v>251</v>
      </c>
    </row>
    <row r="7" spans="1:42" x14ac:dyDescent="0.25">
      <c r="A7" s="1">
        <v>1</v>
      </c>
      <c r="B7" s="1" t="s">
        <v>252</v>
      </c>
      <c r="C7" s="1">
        <v>1</v>
      </c>
      <c r="D7" s="1">
        <v>1</v>
      </c>
      <c r="E7" s="1">
        <v>1</v>
      </c>
      <c r="F7" s="1">
        <v>1</v>
      </c>
      <c r="G7" s="1">
        <v>1</v>
      </c>
      <c r="H7" s="1">
        <v>0</v>
      </c>
      <c r="I7" s="1">
        <v>1</v>
      </c>
      <c r="J7" s="1">
        <v>1</v>
      </c>
      <c r="K7" s="1">
        <v>1</v>
      </c>
      <c r="L7" s="1">
        <v>1</v>
      </c>
      <c r="M7" s="1">
        <v>0</v>
      </c>
      <c r="N7" s="1">
        <v>0</v>
      </c>
      <c r="O7" s="1">
        <v>0</v>
      </c>
      <c r="P7" s="1">
        <v>0</v>
      </c>
      <c r="Q7" s="1">
        <v>1</v>
      </c>
      <c r="R7" s="1">
        <v>0</v>
      </c>
      <c r="S7" s="1">
        <v>0</v>
      </c>
      <c r="T7" s="1">
        <v>1</v>
      </c>
      <c r="U7" s="1">
        <v>1</v>
      </c>
      <c r="V7" s="1">
        <v>1</v>
      </c>
      <c r="W7" s="1">
        <v>0</v>
      </c>
      <c r="X7" s="1">
        <v>1</v>
      </c>
      <c r="Y7" s="1">
        <v>1</v>
      </c>
      <c r="Z7" s="1">
        <v>1</v>
      </c>
      <c r="AA7" s="1">
        <v>1</v>
      </c>
      <c r="AB7" s="1">
        <v>1</v>
      </c>
      <c r="AC7" s="1">
        <v>1</v>
      </c>
      <c r="AD7" s="1">
        <v>1</v>
      </c>
      <c r="AE7" s="1">
        <v>1</v>
      </c>
      <c r="AF7" s="1">
        <v>1</v>
      </c>
      <c r="AG7" s="1">
        <v>1</v>
      </c>
      <c r="AH7" s="1">
        <v>1</v>
      </c>
      <c r="AI7" s="1">
        <v>1</v>
      </c>
      <c r="AJ7" s="1">
        <v>1</v>
      </c>
      <c r="AK7" s="1">
        <v>1</v>
      </c>
      <c r="AL7" s="1">
        <v>1</v>
      </c>
      <c r="AM7" s="1">
        <v>1</v>
      </c>
      <c r="AN7" s="1">
        <v>1</v>
      </c>
      <c r="AO7" s="1">
        <v>1</v>
      </c>
      <c r="AP7" s="1">
        <v>1</v>
      </c>
    </row>
    <row r="8" spans="1:42" x14ac:dyDescent="0.25">
      <c r="A8" s="1">
        <v>2</v>
      </c>
      <c r="B8" s="1" t="s">
        <v>253</v>
      </c>
      <c r="C8" s="1">
        <v>0</v>
      </c>
      <c r="D8" s="1">
        <v>0</v>
      </c>
      <c r="E8" s="1">
        <v>0</v>
      </c>
      <c r="F8" s="1">
        <v>0</v>
      </c>
      <c r="G8" s="1">
        <v>0</v>
      </c>
      <c r="H8" s="1">
        <v>0</v>
      </c>
      <c r="I8" s="1">
        <v>1</v>
      </c>
      <c r="J8" s="1">
        <v>0</v>
      </c>
      <c r="K8" s="1">
        <v>0</v>
      </c>
      <c r="L8" s="1">
        <v>0</v>
      </c>
      <c r="M8" s="1">
        <v>1</v>
      </c>
      <c r="N8" s="1">
        <v>1</v>
      </c>
      <c r="O8" s="1">
        <v>1</v>
      </c>
      <c r="P8" s="1">
        <v>1</v>
      </c>
      <c r="Q8" s="1">
        <v>1</v>
      </c>
      <c r="R8" s="1">
        <v>0</v>
      </c>
      <c r="S8" s="1">
        <v>0</v>
      </c>
      <c r="T8" s="1">
        <v>0</v>
      </c>
      <c r="U8" s="1">
        <v>0</v>
      </c>
      <c r="V8" s="1">
        <v>0</v>
      </c>
      <c r="W8" s="1">
        <v>0</v>
      </c>
      <c r="X8" s="1">
        <v>0</v>
      </c>
      <c r="Y8" s="1">
        <v>0</v>
      </c>
      <c r="Z8" s="1">
        <v>0</v>
      </c>
      <c r="AA8" s="1">
        <v>1</v>
      </c>
      <c r="AB8" s="1">
        <v>0</v>
      </c>
      <c r="AC8" s="1">
        <v>0</v>
      </c>
      <c r="AD8" s="1">
        <v>0</v>
      </c>
      <c r="AE8" s="1">
        <v>0</v>
      </c>
      <c r="AF8" s="1">
        <v>0</v>
      </c>
      <c r="AG8" s="1">
        <v>0</v>
      </c>
      <c r="AH8" s="1">
        <v>0</v>
      </c>
      <c r="AI8" s="1">
        <v>0</v>
      </c>
      <c r="AJ8" s="1">
        <v>0</v>
      </c>
      <c r="AK8" s="1">
        <v>0</v>
      </c>
      <c r="AL8" s="1">
        <v>0</v>
      </c>
      <c r="AM8" s="1">
        <v>0</v>
      </c>
      <c r="AN8" s="1">
        <v>0</v>
      </c>
      <c r="AO8" s="1">
        <v>0</v>
      </c>
      <c r="AP8" s="1">
        <v>0</v>
      </c>
    </row>
    <row r="9" spans="1:42" x14ac:dyDescent="0.25">
      <c r="A9" s="1">
        <v>3</v>
      </c>
      <c r="B9" s="1" t="s">
        <v>272</v>
      </c>
      <c r="C9" s="1">
        <v>1</v>
      </c>
      <c r="D9" s="1">
        <v>1</v>
      </c>
      <c r="E9" s="1">
        <v>1</v>
      </c>
      <c r="F9" s="1">
        <v>1</v>
      </c>
      <c r="G9" s="1">
        <v>1</v>
      </c>
      <c r="H9" s="1">
        <v>0</v>
      </c>
      <c r="I9" s="1">
        <v>0</v>
      </c>
      <c r="J9" s="1">
        <v>0</v>
      </c>
      <c r="K9" s="1">
        <v>0</v>
      </c>
      <c r="L9" s="1">
        <v>0</v>
      </c>
      <c r="M9" s="1">
        <v>0</v>
      </c>
      <c r="N9" s="1">
        <v>0</v>
      </c>
      <c r="O9" s="1">
        <v>0</v>
      </c>
      <c r="P9" s="1">
        <v>0</v>
      </c>
      <c r="Q9" s="1">
        <v>0</v>
      </c>
      <c r="R9" s="1">
        <v>0</v>
      </c>
      <c r="S9" s="1">
        <v>0</v>
      </c>
      <c r="T9" s="1">
        <v>0</v>
      </c>
      <c r="U9" s="1">
        <v>0</v>
      </c>
      <c r="V9" s="1">
        <v>0</v>
      </c>
      <c r="W9" s="1">
        <v>0</v>
      </c>
      <c r="X9" s="1">
        <v>0</v>
      </c>
      <c r="Y9" s="1">
        <v>0</v>
      </c>
      <c r="Z9" s="1">
        <v>0</v>
      </c>
      <c r="AA9" s="1">
        <v>0</v>
      </c>
      <c r="AB9" s="1">
        <v>0</v>
      </c>
      <c r="AC9" s="1">
        <v>1</v>
      </c>
      <c r="AD9" s="1">
        <v>1</v>
      </c>
      <c r="AE9" s="1">
        <v>1</v>
      </c>
      <c r="AG9" s="1">
        <v>0</v>
      </c>
      <c r="AH9" s="1">
        <v>0</v>
      </c>
      <c r="AI9" s="1">
        <v>0</v>
      </c>
      <c r="AJ9" s="1">
        <v>0</v>
      </c>
      <c r="AK9" s="1">
        <v>0</v>
      </c>
      <c r="AL9" s="1">
        <v>0</v>
      </c>
      <c r="AM9" s="1">
        <v>0</v>
      </c>
      <c r="AN9" s="1">
        <v>0</v>
      </c>
      <c r="AO9" s="1">
        <v>0</v>
      </c>
      <c r="AP9" s="1">
        <v>0</v>
      </c>
    </row>
    <row r="10" spans="1:42" x14ac:dyDescent="0.25">
      <c r="A10" s="1">
        <v>4</v>
      </c>
      <c r="B10" s="1" t="s">
        <v>254</v>
      </c>
      <c r="C10" s="1">
        <v>1</v>
      </c>
      <c r="D10" s="1">
        <v>1</v>
      </c>
      <c r="E10" s="1">
        <v>1</v>
      </c>
      <c r="F10" s="1">
        <v>1</v>
      </c>
      <c r="G10" s="1">
        <v>1</v>
      </c>
      <c r="H10" s="1">
        <v>1</v>
      </c>
      <c r="I10" s="1">
        <v>1</v>
      </c>
      <c r="J10" s="1">
        <v>1</v>
      </c>
      <c r="K10" s="1">
        <v>1</v>
      </c>
      <c r="L10" s="1">
        <v>1</v>
      </c>
      <c r="M10" s="1">
        <v>1</v>
      </c>
      <c r="N10" s="1">
        <v>1</v>
      </c>
      <c r="O10" s="1">
        <v>1</v>
      </c>
      <c r="P10" s="1">
        <v>1</v>
      </c>
      <c r="Q10" s="1">
        <v>1</v>
      </c>
      <c r="R10" s="1">
        <v>1</v>
      </c>
      <c r="S10" s="1">
        <v>1</v>
      </c>
      <c r="T10" s="1">
        <v>1</v>
      </c>
      <c r="U10" s="1">
        <v>1</v>
      </c>
      <c r="V10" s="1">
        <v>1</v>
      </c>
      <c r="W10" s="1">
        <v>1</v>
      </c>
      <c r="X10" s="1">
        <v>1</v>
      </c>
      <c r="Y10" s="1">
        <v>1</v>
      </c>
      <c r="Z10" s="1">
        <v>1</v>
      </c>
      <c r="AA10" s="1">
        <v>1</v>
      </c>
      <c r="AB10" s="1">
        <v>1</v>
      </c>
      <c r="AC10" s="1">
        <v>1</v>
      </c>
      <c r="AD10" s="1">
        <v>1</v>
      </c>
      <c r="AE10" s="1">
        <v>1</v>
      </c>
      <c r="AF10" s="1">
        <v>1</v>
      </c>
      <c r="AG10" s="1">
        <v>1</v>
      </c>
      <c r="AH10" s="1">
        <v>1</v>
      </c>
      <c r="AI10" s="1">
        <v>1</v>
      </c>
      <c r="AJ10" s="1">
        <v>1</v>
      </c>
      <c r="AK10" s="1">
        <v>1</v>
      </c>
      <c r="AL10" s="1">
        <v>1</v>
      </c>
      <c r="AM10" s="1">
        <v>1</v>
      </c>
      <c r="AN10" s="1">
        <v>1</v>
      </c>
      <c r="AO10" s="1">
        <v>1</v>
      </c>
      <c r="AP10" s="1">
        <v>0</v>
      </c>
    </row>
    <row r="11" spans="1:42" x14ac:dyDescent="0.25">
      <c r="A11" s="1">
        <v>5</v>
      </c>
      <c r="B11" s="1" t="s">
        <v>255</v>
      </c>
      <c r="C11" s="1">
        <v>0</v>
      </c>
      <c r="D11" s="1">
        <v>0</v>
      </c>
      <c r="E11" s="1">
        <v>0</v>
      </c>
      <c r="F11" s="1">
        <v>0</v>
      </c>
      <c r="G11" s="1">
        <v>0</v>
      </c>
      <c r="H11" s="1">
        <v>0</v>
      </c>
      <c r="I11" s="1">
        <v>0</v>
      </c>
      <c r="J11" s="1">
        <v>0</v>
      </c>
      <c r="K11" s="1">
        <v>0</v>
      </c>
      <c r="L11" s="1">
        <v>0</v>
      </c>
      <c r="M11" s="1">
        <v>1</v>
      </c>
      <c r="N11" s="1">
        <v>1</v>
      </c>
      <c r="O11" s="1">
        <v>1</v>
      </c>
      <c r="P11" s="1">
        <v>1</v>
      </c>
      <c r="Q11" s="1">
        <v>1</v>
      </c>
      <c r="R11" s="1">
        <v>0</v>
      </c>
      <c r="S11" s="1">
        <v>0</v>
      </c>
      <c r="T11" s="1">
        <v>0</v>
      </c>
      <c r="U11" s="1">
        <v>0</v>
      </c>
      <c r="V11" s="1">
        <v>0</v>
      </c>
      <c r="W11" s="1">
        <v>1</v>
      </c>
      <c r="X11" s="1">
        <v>1</v>
      </c>
      <c r="Y11" s="1">
        <v>1</v>
      </c>
      <c r="Z11" s="1">
        <v>1</v>
      </c>
      <c r="AA11" s="1">
        <v>1</v>
      </c>
      <c r="AB11" s="1">
        <v>0</v>
      </c>
      <c r="AC11" s="1">
        <v>0</v>
      </c>
      <c r="AD11" s="1">
        <v>0</v>
      </c>
      <c r="AE11" s="1">
        <v>0</v>
      </c>
      <c r="AF11" s="1">
        <v>0</v>
      </c>
      <c r="AG11" s="1">
        <v>1</v>
      </c>
      <c r="AH11" s="1">
        <v>1</v>
      </c>
      <c r="AI11" s="1">
        <v>0</v>
      </c>
      <c r="AJ11" s="1">
        <v>0</v>
      </c>
      <c r="AK11" s="1">
        <v>0</v>
      </c>
      <c r="AL11" s="1">
        <v>0</v>
      </c>
      <c r="AM11" s="1">
        <v>0</v>
      </c>
      <c r="AN11" s="1">
        <v>0</v>
      </c>
      <c r="AO11" s="1">
        <v>0</v>
      </c>
      <c r="AP11" s="1">
        <v>0</v>
      </c>
    </row>
    <row r="12" spans="1:42" x14ac:dyDescent="0.25">
      <c r="B12" s="7" t="s">
        <v>256</v>
      </c>
    </row>
    <row r="13" spans="1:42" x14ac:dyDescent="0.25">
      <c r="A13" s="1">
        <v>1</v>
      </c>
      <c r="B13" s="1" t="s">
        <v>257</v>
      </c>
      <c r="C13" s="1">
        <v>1</v>
      </c>
      <c r="D13" s="1">
        <v>1</v>
      </c>
      <c r="E13" s="1">
        <v>1</v>
      </c>
      <c r="F13" s="1">
        <v>1</v>
      </c>
      <c r="G13" s="1">
        <v>1</v>
      </c>
      <c r="H13" s="1">
        <v>1</v>
      </c>
      <c r="I13" s="1">
        <v>1</v>
      </c>
      <c r="J13" s="1">
        <v>1</v>
      </c>
      <c r="K13" s="1">
        <v>1</v>
      </c>
      <c r="L13" s="1">
        <v>0</v>
      </c>
      <c r="M13" s="1">
        <v>0</v>
      </c>
      <c r="N13" s="1">
        <v>0</v>
      </c>
      <c r="O13" s="1">
        <v>0</v>
      </c>
      <c r="P13" s="1">
        <v>0</v>
      </c>
      <c r="Q13" s="1">
        <v>0</v>
      </c>
      <c r="R13" s="1">
        <v>0</v>
      </c>
      <c r="S13" s="1">
        <v>1</v>
      </c>
      <c r="T13" s="1">
        <v>1</v>
      </c>
      <c r="U13" s="1">
        <v>1</v>
      </c>
      <c r="V13" s="1">
        <v>1</v>
      </c>
      <c r="W13" s="1">
        <v>0</v>
      </c>
      <c r="X13" s="1">
        <v>0</v>
      </c>
      <c r="Y13" s="1">
        <v>0</v>
      </c>
      <c r="Z13" s="1">
        <v>1</v>
      </c>
      <c r="AA13" s="1">
        <v>1</v>
      </c>
      <c r="AB13" s="1">
        <v>1</v>
      </c>
      <c r="AC13" s="1">
        <v>1</v>
      </c>
      <c r="AD13" s="1">
        <v>1</v>
      </c>
      <c r="AE13" s="1">
        <v>1</v>
      </c>
      <c r="AF13" s="1">
        <v>1</v>
      </c>
      <c r="AG13" s="1">
        <v>0</v>
      </c>
      <c r="AH13" s="1">
        <v>0</v>
      </c>
      <c r="AI13" s="1">
        <v>0</v>
      </c>
      <c r="AJ13" s="1">
        <v>1</v>
      </c>
      <c r="AK13" s="1">
        <v>1</v>
      </c>
      <c r="AL13" s="1">
        <v>1</v>
      </c>
      <c r="AM13" s="1">
        <v>1</v>
      </c>
      <c r="AN13" s="1">
        <v>1</v>
      </c>
      <c r="AO13" s="1">
        <v>1</v>
      </c>
      <c r="AP13" s="1">
        <v>1</v>
      </c>
    </row>
    <row r="14" spans="1:42" x14ac:dyDescent="0.25">
      <c r="A14" s="1">
        <v>2</v>
      </c>
      <c r="B14" s="1" t="s">
        <v>258</v>
      </c>
      <c r="C14" s="1">
        <v>0</v>
      </c>
      <c r="D14" s="1">
        <v>0</v>
      </c>
      <c r="E14" s="1">
        <v>0</v>
      </c>
      <c r="F14" s="1">
        <v>0</v>
      </c>
      <c r="G14" s="1">
        <v>0</v>
      </c>
      <c r="H14" s="1">
        <v>0</v>
      </c>
      <c r="I14" s="1">
        <v>0</v>
      </c>
      <c r="J14" s="1">
        <v>0</v>
      </c>
      <c r="K14" s="1">
        <v>0</v>
      </c>
      <c r="L14" s="1">
        <v>0</v>
      </c>
      <c r="M14" s="1">
        <v>0</v>
      </c>
      <c r="N14" s="1">
        <v>1</v>
      </c>
      <c r="O14" s="1">
        <v>1</v>
      </c>
      <c r="P14" s="1">
        <v>1</v>
      </c>
      <c r="Q14" s="1">
        <v>1</v>
      </c>
      <c r="R14" s="1">
        <v>0</v>
      </c>
      <c r="S14" s="1">
        <v>0</v>
      </c>
      <c r="T14" s="1">
        <v>0</v>
      </c>
      <c r="U14" s="1">
        <v>0</v>
      </c>
      <c r="V14" s="1">
        <v>0</v>
      </c>
      <c r="W14" s="1">
        <v>0</v>
      </c>
      <c r="X14" s="1">
        <v>0</v>
      </c>
      <c r="Y14" s="1">
        <v>0</v>
      </c>
      <c r="Z14" s="1">
        <v>0</v>
      </c>
      <c r="AA14" s="1">
        <v>0</v>
      </c>
      <c r="AB14" s="1">
        <v>0</v>
      </c>
      <c r="AC14" s="1">
        <v>0</v>
      </c>
      <c r="AD14" s="1">
        <v>0</v>
      </c>
      <c r="AE14" s="1">
        <v>0</v>
      </c>
      <c r="AF14" s="1">
        <v>0</v>
      </c>
      <c r="AG14" s="1">
        <v>0</v>
      </c>
      <c r="AH14" s="1">
        <v>0</v>
      </c>
      <c r="AI14" s="1">
        <v>0</v>
      </c>
      <c r="AJ14" s="1">
        <v>0</v>
      </c>
      <c r="AK14" s="1">
        <v>0</v>
      </c>
      <c r="AL14" s="1">
        <v>0</v>
      </c>
      <c r="AM14" s="1">
        <v>0</v>
      </c>
      <c r="AN14" s="1">
        <v>0</v>
      </c>
      <c r="AO14" s="1">
        <v>0</v>
      </c>
      <c r="AP14" s="1">
        <v>0</v>
      </c>
    </row>
    <row r="15" spans="1:42" x14ac:dyDescent="0.25">
      <c r="A15" s="1">
        <v>3</v>
      </c>
      <c r="B15" s="1" t="s">
        <v>259</v>
      </c>
      <c r="C15" s="1">
        <v>0</v>
      </c>
      <c r="D15" s="1">
        <v>1</v>
      </c>
      <c r="E15" s="1">
        <v>1</v>
      </c>
      <c r="F15" s="1">
        <v>1</v>
      </c>
      <c r="G15" s="1">
        <v>1</v>
      </c>
      <c r="H15" s="1">
        <v>1</v>
      </c>
      <c r="I15" s="1">
        <v>1</v>
      </c>
      <c r="J15" s="1">
        <v>1</v>
      </c>
      <c r="K15" s="1">
        <v>1</v>
      </c>
      <c r="L15" s="1">
        <v>1</v>
      </c>
      <c r="M15" s="1">
        <v>1</v>
      </c>
      <c r="N15" s="1">
        <v>1</v>
      </c>
      <c r="O15" s="1">
        <v>1</v>
      </c>
      <c r="P15" s="1">
        <v>1</v>
      </c>
      <c r="Q15" s="1">
        <v>1</v>
      </c>
      <c r="R15" s="1">
        <v>0</v>
      </c>
      <c r="S15" s="1">
        <v>0</v>
      </c>
      <c r="T15" s="1">
        <v>0</v>
      </c>
      <c r="U15" s="1">
        <v>0</v>
      </c>
      <c r="V15" s="1">
        <v>0</v>
      </c>
      <c r="W15" s="1">
        <v>1</v>
      </c>
      <c r="X15" s="1">
        <v>1</v>
      </c>
      <c r="Y15" s="1">
        <v>1</v>
      </c>
      <c r="Z15" s="1">
        <v>1</v>
      </c>
      <c r="AA15" s="1">
        <v>1</v>
      </c>
      <c r="AB15" s="1">
        <v>0</v>
      </c>
      <c r="AC15" s="1">
        <v>0</v>
      </c>
      <c r="AD15" s="1">
        <v>1</v>
      </c>
      <c r="AE15" s="1">
        <v>1</v>
      </c>
      <c r="AF15" s="1">
        <v>1</v>
      </c>
      <c r="AG15" s="1">
        <v>0</v>
      </c>
      <c r="AH15" s="1">
        <v>0</v>
      </c>
      <c r="AI15" s="1">
        <v>0</v>
      </c>
      <c r="AJ15" s="1">
        <v>0</v>
      </c>
      <c r="AK15" s="1">
        <v>0</v>
      </c>
      <c r="AL15" s="1">
        <v>0</v>
      </c>
      <c r="AM15" s="1">
        <v>0</v>
      </c>
      <c r="AN15" s="1">
        <v>1</v>
      </c>
      <c r="AO15" s="1">
        <v>1</v>
      </c>
      <c r="AP15" s="1">
        <v>1</v>
      </c>
    </row>
    <row r="16" spans="1:42" x14ac:dyDescent="0.25">
      <c r="A16" s="1">
        <v>4</v>
      </c>
      <c r="B16" s="1" t="s">
        <v>260</v>
      </c>
      <c r="C16" s="1">
        <v>1</v>
      </c>
      <c r="D16" s="1">
        <v>1</v>
      </c>
      <c r="E16" s="1">
        <v>1</v>
      </c>
      <c r="F16" s="1">
        <v>1</v>
      </c>
      <c r="G16" s="1">
        <v>1</v>
      </c>
      <c r="H16" s="1">
        <v>0</v>
      </c>
      <c r="I16" s="1">
        <v>0</v>
      </c>
      <c r="J16" s="1">
        <v>0</v>
      </c>
      <c r="K16" s="1">
        <v>0</v>
      </c>
      <c r="L16" s="1">
        <v>0</v>
      </c>
      <c r="M16" s="1">
        <v>0</v>
      </c>
      <c r="N16" s="1">
        <v>0</v>
      </c>
      <c r="O16" s="1">
        <v>0</v>
      </c>
      <c r="P16" s="1">
        <v>0</v>
      </c>
      <c r="Q16" s="1">
        <v>0</v>
      </c>
      <c r="R16" s="1">
        <v>1</v>
      </c>
      <c r="S16" s="1">
        <v>1</v>
      </c>
      <c r="T16" s="1">
        <v>1</v>
      </c>
      <c r="U16" s="1">
        <v>1</v>
      </c>
      <c r="V16" s="1">
        <v>1</v>
      </c>
      <c r="W16" s="1">
        <v>1</v>
      </c>
      <c r="X16" s="1">
        <v>1</v>
      </c>
      <c r="Y16" s="1">
        <v>1</v>
      </c>
      <c r="Z16" s="1">
        <v>1</v>
      </c>
      <c r="AA16" s="1">
        <v>1</v>
      </c>
      <c r="AB16" s="1">
        <v>1</v>
      </c>
      <c r="AC16" s="1">
        <v>1</v>
      </c>
      <c r="AD16" s="1">
        <v>1</v>
      </c>
      <c r="AE16" s="1">
        <v>1</v>
      </c>
      <c r="AF16" s="1">
        <v>1</v>
      </c>
      <c r="AG16" s="1">
        <v>0</v>
      </c>
      <c r="AH16" s="1">
        <v>0</v>
      </c>
      <c r="AI16" s="1">
        <v>0</v>
      </c>
      <c r="AJ16" s="1">
        <v>0</v>
      </c>
      <c r="AK16" s="1">
        <v>0</v>
      </c>
      <c r="AL16" s="1">
        <v>1</v>
      </c>
      <c r="AM16" s="1">
        <v>1</v>
      </c>
      <c r="AN16" s="1">
        <v>1</v>
      </c>
      <c r="AO16" s="1">
        <v>1</v>
      </c>
      <c r="AP16" s="1">
        <v>1</v>
      </c>
    </row>
    <row r="17" spans="1:42" x14ac:dyDescent="0.25">
      <c r="A17" s="1">
        <v>5</v>
      </c>
      <c r="B17" s="1" t="s">
        <v>261</v>
      </c>
      <c r="C17" s="1">
        <v>0</v>
      </c>
      <c r="D17" s="1">
        <v>0</v>
      </c>
      <c r="E17" s="1">
        <v>0</v>
      </c>
      <c r="F17" s="1">
        <v>0</v>
      </c>
      <c r="G17" s="1">
        <v>0</v>
      </c>
      <c r="H17" s="1">
        <v>1</v>
      </c>
      <c r="I17" s="1">
        <v>0</v>
      </c>
      <c r="J17" s="1">
        <v>1</v>
      </c>
      <c r="K17" s="1">
        <v>0</v>
      </c>
      <c r="L17" s="1">
        <v>0</v>
      </c>
      <c r="M17" s="1">
        <v>0</v>
      </c>
      <c r="N17" s="1">
        <v>0</v>
      </c>
      <c r="O17" s="1">
        <v>0</v>
      </c>
      <c r="P17" s="1">
        <v>1</v>
      </c>
      <c r="Q17" s="1">
        <v>1</v>
      </c>
      <c r="R17" s="1">
        <v>0</v>
      </c>
      <c r="S17" s="1">
        <v>0</v>
      </c>
      <c r="T17" s="1">
        <v>0</v>
      </c>
      <c r="U17" s="1">
        <v>0</v>
      </c>
      <c r="V17" s="1">
        <v>0</v>
      </c>
      <c r="W17" s="1">
        <v>0</v>
      </c>
      <c r="X17" s="1">
        <v>0</v>
      </c>
      <c r="Y17" s="1">
        <v>0</v>
      </c>
      <c r="Z17" s="1">
        <v>0</v>
      </c>
      <c r="AA17" s="1">
        <v>0</v>
      </c>
      <c r="AB17" s="1">
        <v>0</v>
      </c>
      <c r="AC17" s="1">
        <v>0</v>
      </c>
      <c r="AD17" s="1">
        <v>1</v>
      </c>
      <c r="AE17" s="1">
        <v>1</v>
      </c>
      <c r="AF17" s="1">
        <v>0</v>
      </c>
      <c r="AG17" s="1">
        <v>0</v>
      </c>
      <c r="AH17" s="1">
        <v>0</v>
      </c>
      <c r="AI17" s="1">
        <v>0</v>
      </c>
      <c r="AJ17" s="1">
        <v>0</v>
      </c>
      <c r="AK17" s="1">
        <v>0</v>
      </c>
      <c r="AL17" s="1">
        <v>0</v>
      </c>
      <c r="AM17" s="1">
        <v>0</v>
      </c>
      <c r="AN17" s="1">
        <v>0</v>
      </c>
      <c r="AO17" s="1">
        <v>0</v>
      </c>
      <c r="AP17" s="1">
        <v>0</v>
      </c>
    </row>
    <row r="18" spans="1:42" x14ac:dyDescent="0.25">
      <c r="A18" s="1">
        <v>6</v>
      </c>
      <c r="B18" s="1" t="s">
        <v>262</v>
      </c>
      <c r="C18" s="1">
        <v>1</v>
      </c>
      <c r="D18" s="1">
        <v>1</v>
      </c>
      <c r="E18" s="1">
        <v>1</v>
      </c>
      <c r="F18" s="1">
        <v>1</v>
      </c>
      <c r="G18" s="1">
        <v>1</v>
      </c>
      <c r="H18" s="1">
        <v>1</v>
      </c>
      <c r="I18" s="1">
        <v>1</v>
      </c>
      <c r="J18" s="1">
        <v>1</v>
      </c>
      <c r="K18" s="1">
        <v>1</v>
      </c>
      <c r="L18" s="1">
        <v>1</v>
      </c>
      <c r="M18" s="1">
        <v>1</v>
      </c>
      <c r="N18" s="1">
        <v>1</v>
      </c>
      <c r="O18" s="1">
        <v>1</v>
      </c>
      <c r="P18" s="1">
        <v>1</v>
      </c>
      <c r="Q18" s="1">
        <v>1</v>
      </c>
      <c r="R18" s="1">
        <v>1</v>
      </c>
      <c r="S18" s="1">
        <v>1</v>
      </c>
      <c r="T18" s="1">
        <v>1</v>
      </c>
      <c r="U18" s="1">
        <v>1</v>
      </c>
      <c r="V18" s="1">
        <v>1</v>
      </c>
      <c r="W18" s="1">
        <v>0</v>
      </c>
      <c r="X18" s="1">
        <v>0</v>
      </c>
      <c r="Y18" s="1">
        <v>1</v>
      </c>
      <c r="Z18" s="1">
        <v>1</v>
      </c>
      <c r="AA18" s="1">
        <v>1</v>
      </c>
      <c r="AB18" s="1">
        <v>1</v>
      </c>
      <c r="AC18" s="1">
        <v>1</v>
      </c>
      <c r="AD18" s="1">
        <v>1</v>
      </c>
      <c r="AE18" s="1">
        <v>1</v>
      </c>
      <c r="AF18" s="1">
        <v>1</v>
      </c>
      <c r="AG18" s="1">
        <v>1</v>
      </c>
      <c r="AH18" s="1">
        <v>1</v>
      </c>
      <c r="AI18" s="1">
        <v>1</v>
      </c>
      <c r="AJ18" s="1">
        <v>1</v>
      </c>
      <c r="AK18" s="1">
        <v>1</v>
      </c>
      <c r="AL18" s="1">
        <v>0</v>
      </c>
      <c r="AM18" s="1">
        <v>0</v>
      </c>
      <c r="AN18" s="1">
        <v>0</v>
      </c>
      <c r="AO18" s="1">
        <v>0</v>
      </c>
      <c r="AP18" s="1">
        <v>0</v>
      </c>
    </row>
    <row r="19" spans="1:42" x14ac:dyDescent="0.25">
      <c r="A19" s="1">
        <v>7</v>
      </c>
      <c r="B19" s="1" t="s">
        <v>263</v>
      </c>
      <c r="C19" s="1">
        <v>0</v>
      </c>
      <c r="D19" s="1">
        <v>0</v>
      </c>
      <c r="E19" s="1">
        <v>0</v>
      </c>
      <c r="F19" s="1">
        <v>0</v>
      </c>
      <c r="G19" s="1">
        <v>0</v>
      </c>
      <c r="H19" s="1">
        <v>0</v>
      </c>
      <c r="I19" s="1">
        <v>0</v>
      </c>
      <c r="J19" s="1">
        <v>0</v>
      </c>
      <c r="K19" s="1">
        <v>0</v>
      </c>
      <c r="L19" s="1">
        <v>0</v>
      </c>
      <c r="M19" s="1">
        <v>0</v>
      </c>
      <c r="N19" s="1">
        <v>0</v>
      </c>
      <c r="O19" s="1">
        <v>0</v>
      </c>
      <c r="P19" s="1">
        <v>0</v>
      </c>
      <c r="Q19" s="1">
        <v>0</v>
      </c>
      <c r="R19" s="1">
        <v>0</v>
      </c>
      <c r="S19" s="1">
        <v>0</v>
      </c>
      <c r="T19" s="1">
        <v>0</v>
      </c>
      <c r="U19" s="1">
        <v>0</v>
      </c>
      <c r="V19" s="1">
        <v>0</v>
      </c>
      <c r="W19" s="1">
        <v>0</v>
      </c>
      <c r="X19" s="1">
        <v>0</v>
      </c>
      <c r="Y19" s="1">
        <v>0</v>
      </c>
      <c r="Z19" s="1">
        <v>0</v>
      </c>
      <c r="AA19" s="1">
        <v>0</v>
      </c>
      <c r="AB19" s="1">
        <v>0</v>
      </c>
      <c r="AC19" s="1">
        <v>0</v>
      </c>
      <c r="AD19" s="1">
        <v>0</v>
      </c>
      <c r="AE19" s="1">
        <v>0</v>
      </c>
      <c r="AF19" s="1">
        <v>0</v>
      </c>
      <c r="AG19" s="1">
        <v>0</v>
      </c>
      <c r="AH19" s="1">
        <v>0</v>
      </c>
      <c r="AI19" s="1">
        <v>0</v>
      </c>
      <c r="AJ19" s="1">
        <v>0</v>
      </c>
      <c r="AK19" s="1">
        <v>0</v>
      </c>
      <c r="AL19" s="1">
        <v>0</v>
      </c>
      <c r="AM19" s="1">
        <v>0</v>
      </c>
      <c r="AN19" s="1">
        <v>0</v>
      </c>
      <c r="AO19" s="1">
        <v>0</v>
      </c>
      <c r="AP19" s="1">
        <v>0</v>
      </c>
    </row>
    <row r="20" spans="1:42" x14ac:dyDescent="0.25">
      <c r="A20" s="1">
        <v>8</v>
      </c>
      <c r="B20" s="1" t="s">
        <v>264</v>
      </c>
      <c r="C20" s="1">
        <v>1</v>
      </c>
      <c r="D20" s="1">
        <v>1</v>
      </c>
      <c r="E20" s="1">
        <v>1</v>
      </c>
      <c r="F20" s="1">
        <v>1</v>
      </c>
      <c r="G20" s="1">
        <v>1</v>
      </c>
      <c r="H20" s="1">
        <v>0</v>
      </c>
      <c r="I20" s="1">
        <v>1</v>
      </c>
      <c r="J20" s="1">
        <v>1</v>
      </c>
      <c r="K20" s="1">
        <v>1</v>
      </c>
      <c r="L20" s="1">
        <v>1</v>
      </c>
      <c r="M20" s="1">
        <v>1</v>
      </c>
      <c r="N20" s="1">
        <v>1</v>
      </c>
      <c r="O20" s="1">
        <v>1</v>
      </c>
      <c r="P20" s="1">
        <v>1</v>
      </c>
      <c r="Q20" s="1">
        <v>1</v>
      </c>
      <c r="R20" s="1">
        <v>1</v>
      </c>
      <c r="S20" s="1">
        <v>1</v>
      </c>
      <c r="T20" s="1">
        <v>1</v>
      </c>
      <c r="U20" s="1">
        <v>1</v>
      </c>
      <c r="V20" s="1">
        <v>1</v>
      </c>
      <c r="W20" s="1">
        <v>1</v>
      </c>
      <c r="X20" s="1">
        <v>1</v>
      </c>
      <c r="Y20" s="1">
        <v>1</v>
      </c>
      <c r="Z20" s="1">
        <v>1</v>
      </c>
      <c r="AA20" s="1">
        <v>1</v>
      </c>
      <c r="AB20" s="1">
        <v>1</v>
      </c>
      <c r="AC20" s="1">
        <v>1</v>
      </c>
      <c r="AD20" s="1">
        <v>1</v>
      </c>
      <c r="AE20" s="1">
        <v>1</v>
      </c>
      <c r="AF20" s="1">
        <v>1</v>
      </c>
      <c r="AG20" s="1">
        <v>1</v>
      </c>
      <c r="AH20" s="1">
        <v>1</v>
      </c>
      <c r="AI20" s="1">
        <v>1</v>
      </c>
      <c r="AJ20" s="1">
        <v>1</v>
      </c>
      <c r="AK20" s="1">
        <v>1</v>
      </c>
      <c r="AL20" s="1">
        <v>1</v>
      </c>
      <c r="AM20" s="1">
        <v>1</v>
      </c>
      <c r="AN20" s="1">
        <v>1</v>
      </c>
      <c r="AO20" s="1">
        <v>1</v>
      </c>
      <c r="AP20" s="1">
        <v>1</v>
      </c>
    </row>
    <row r="21" spans="1:42" x14ac:dyDescent="0.25">
      <c r="B21" s="7" t="s">
        <v>265</v>
      </c>
    </row>
    <row r="22" spans="1:42" x14ac:dyDescent="0.25">
      <c r="A22" s="1">
        <v>1</v>
      </c>
      <c r="B22" s="1" t="s">
        <v>266</v>
      </c>
      <c r="C22" s="1">
        <v>0</v>
      </c>
      <c r="D22" s="1">
        <v>0</v>
      </c>
      <c r="E22" s="1">
        <v>0</v>
      </c>
      <c r="F22" s="1">
        <v>0</v>
      </c>
      <c r="G22" s="1">
        <v>0</v>
      </c>
      <c r="H22" s="1">
        <v>0</v>
      </c>
      <c r="I22" s="1">
        <v>0</v>
      </c>
      <c r="J22" s="1">
        <v>1</v>
      </c>
      <c r="K22" s="1">
        <v>1</v>
      </c>
      <c r="L22" s="1">
        <v>0</v>
      </c>
      <c r="M22" s="1">
        <v>0</v>
      </c>
      <c r="N22" s="1">
        <v>0</v>
      </c>
      <c r="O22" s="1">
        <v>0</v>
      </c>
      <c r="P22" s="1">
        <v>0</v>
      </c>
      <c r="Q22" s="1">
        <v>1</v>
      </c>
      <c r="R22" s="1">
        <v>0</v>
      </c>
      <c r="S22" s="1">
        <v>0</v>
      </c>
      <c r="T22" s="1">
        <v>0</v>
      </c>
      <c r="U22" s="1">
        <v>0</v>
      </c>
      <c r="V22" s="1">
        <v>0</v>
      </c>
      <c r="W22" s="1">
        <v>1</v>
      </c>
      <c r="X22" s="1">
        <v>1</v>
      </c>
      <c r="Y22" s="1">
        <v>1</v>
      </c>
      <c r="Z22" s="1">
        <v>1</v>
      </c>
      <c r="AA22" s="1">
        <v>0</v>
      </c>
      <c r="AB22" s="1">
        <v>0</v>
      </c>
      <c r="AC22" s="1">
        <v>0</v>
      </c>
      <c r="AD22" s="1">
        <v>0</v>
      </c>
      <c r="AE22" s="1">
        <v>0</v>
      </c>
      <c r="AF22" s="1">
        <v>0</v>
      </c>
      <c r="AG22" s="1">
        <v>0</v>
      </c>
      <c r="AH22" s="1">
        <v>0</v>
      </c>
      <c r="AI22" s="1">
        <v>0</v>
      </c>
      <c r="AJ22" s="1">
        <v>0</v>
      </c>
      <c r="AK22" s="1">
        <v>0</v>
      </c>
      <c r="AL22" s="1">
        <v>0</v>
      </c>
      <c r="AM22" s="1">
        <v>0</v>
      </c>
      <c r="AN22" s="1">
        <v>0</v>
      </c>
      <c r="AO22" s="1">
        <v>0</v>
      </c>
      <c r="AP22" s="1">
        <v>0</v>
      </c>
    </row>
    <row r="23" spans="1:42" x14ac:dyDescent="0.25">
      <c r="A23" s="1">
        <v>2</v>
      </c>
      <c r="B23" s="1" t="s">
        <v>267</v>
      </c>
      <c r="C23" s="1">
        <v>0</v>
      </c>
      <c r="D23" s="1">
        <v>0</v>
      </c>
      <c r="E23" s="1">
        <v>0</v>
      </c>
      <c r="F23" s="1">
        <v>0</v>
      </c>
      <c r="G23" s="1">
        <v>0</v>
      </c>
      <c r="H23" s="1">
        <v>0</v>
      </c>
      <c r="I23" s="1">
        <v>0</v>
      </c>
      <c r="J23" s="1">
        <v>0</v>
      </c>
      <c r="K23" s="1">
        <v>0</v>
      </c>
      <c r="L23" s="1">
        <v>0</v>
      </c>
      <c r="M23" s="1">
        <v>0</v>
      </c>
      <c r="N23" s="1">
        <v>0</v>
      </c>
      <c r="O23" s="1">
        <v>0</v>
      </c>
      <c r="P23" s="1">
        <v>0</v>
      </c>
      <c r="Q23" s="1">
        <v>0</v>
      </c>
      <c r="R23" s="1">
        <v>0</v>
      </c>
      <c r="S23" s="1">
        <v>0</v>
      </c>
      <c r="T23" s="1">
        <v>0</v>
      </c>
      <c r="U23" s="1">
        <v>0</v>
      </c>
      <c r="V23" s="1">
        <v>0</v>
      </c>
      <c r="W23" s="1">
        <v>0</v>
      </c>
      <c r="X23" s="1">
        <v>0</v>
      </c>
      <c r="Y23" s="1">
        <v>0</v>
      </c>
      <c r="Z23" s="1">
        <v>0</v>
      </c>
      <c r="AA23" s="1">
        <v>0</v>
      </c>
      <c r="AB23" s="1">
        <v>0</v>
      </c>
      <c r="AC23" s="1">
        <v>0</v>
      </c>
      <c r="AD23" s="1">
        <v>0</v>
      </c>
      <c r="AE23" s="1">
        <v>0</v>
      </c>
      <c r="AF23" s="1">
        <v>0</v>
      </c>
      <c r="AG23" s="1">
        <v>0</v>
      </c>
      <c r="AH23" s="1">
        <v>0</v>
      </c>
      <c r="AI23" s="1">
        <v>0</v>
      </c>
      <c r="AJ23" s="1">
        <v>0</v>
      </c>
      <c r="AK23" s="1">
        <v>0</v>
      </c>
      <c r="AL23" s="1">
        <v>1</v>
      </c>
      <c r="AM23" s="1">
        <v>1</v>
      </c>
      <c r="AN23" s="1">
        <v>1</v>
      </c>
      <c r="AO23" s="1">
        <v>0</v>
      </c>
      <c r="AP23" s="1">
        <v>0</v>
      </c>
    </row>
    <row r="24" spans="1:42" x14ac:dyDescent="0.25">
      <c r="A24" s="1">
        <v>3</v>
      </c>
      <c r="B24" s="1" t="s">
        <v>268</v>
      </c>
      <c r="C24" s="1">
        <v>1</v>
      </c>
      <c r="D24" s="1">
        <v>1</v>
      </c>
      <c r="E24" s="1">
        <v>1</v>
      </c>
      <c r="F24" s="1">
        <v>1</v>
      </c>
      <c r="G24" s="1">
        <v>1</v>
      </c>
      <c r="H24" s="1">
        <v>0</v>
      </c>
      <c r="I24" s="1">
        <v>0</v>
      </c>
      <c r="J24" s="1">
        <v>0</v>
      </c>
      <c r="K24" s="1">
        <v>1</v>
      </c>
      <c r="L24" s="1">
        <v>0</v>
      </c>
      <c r="M24" s="1">
        <v>0</v>
      </c>
      <c r="N24" s="1">
        <v>1</v>
      </c>
      <c r="O24" s="1">
        <v>0</v>
      </c>
      <c r="P24" s="1">
        <v>1</v>
      </c>
      <c r="Q24" s="1">
        <v>1</v>
      </c>
      <c r="R24" s="1">
        <v>0</v>
      </c>
      <c r="S24" s="1">
        <v>1</v>
      </c>
      <c r="T24" s="1">
        <v>1</v>
      </c>
      <c r="U24" s="1">
        <v>1</v>
      </c>
      <c r="V24" s="1">
        <v>1</v>
      </c>
      <c r="W24" s="1">
        <v>1</v>
      </c>
      <c r="X24" s="1">
        <v>0</v>
      </c>
      <c r="Y24" s="1">
        <v>0</v>
      </c>
      <c r="Z24" s="1">
        <v>0</v>
      </c>
      <c r="AA24" s="1">
        <v>0</v>
      </c>
      <c r="AB24" s="1">
        <v>0</v>
      </c>
      <c r="AC24" s="1">
        <v>0</v>
      </c>
      <c r="AD24" s="1">
        <v>0</v>
      </c>
      <c r="AE24" s="1">
        <v>0</v>
      </c>
      <c r="AF24" s="1">
        <v>0</v>
      </c>
      <c r="AG24" s="1">
        <v>0</v>
      </c>
      <c r="AH24" s="1">
        <v>0</v>
      </c>
      <c r="AI24" s="1">
        <v>0</v>
      </c>
      <c r="AJ24" s="1">
        <v>0</v>
      </c>
      <c r="AK24" s="1">
        <v>0</v>
      </c>
      <c r="AL24" s="1">
        <v>0</v>
      </c>
      <c r="AM24" s="1">
        <v>1</v>
      </c>
      <c r="AN24" s="1">
        <v>1</v>
      </c>
      <c r="AO24" s="1">
        <v>1</v>
      </c>
      <c r="AP24" s="1">
        <v>1</v>
      </c>
    </row>
    <row r="25" spans="1:42" x14ac:dyDescent="0.25">
      <c r="A25" s="1">
        <v>4</v>
      </c>
      <c r="B25" s="1" t="s">
        <v>269</v>
      </c>
      <c r="C25" s="1">
        <v>0</v>
      </c>
      <c r="D25" s="1">
        <v>0</v>
      </c>
      <c r="E25" s="1">
        <v>0</v>
      </c>
      <c r="F25" s="1">
        <v>0</v>
      </c>
      <c r="G25" s="1">
        <v>0</v>
      </c>
      <c r="H25" s="1">
        <v>0</v>
      </c>
      <c r="I25" s="1">
        <v>0</v>
      </c>
      <c r="J25" s="1">
        <v>0</v>
      </c>
      <c r="K25" s="1">
        <v>0</v>
      </c>
      <c r="L25" s="1">
        <v>0</v>
      </c>
      <c r="M25" s="1">
        <v>0</v>
      </c>
      <c r="N25" s="1">
        <v>0</v>
      </c>
      <c r="O25" s="1">
        <v>0</v>
      </c>
      <c r="P25" s="1">
        <v>0</v>
      </c>
      <c r="Q25" s="1">
        <v>0</v>
      </c>
      <c r="R25" s="1">
        <v>0</v>
      </c>
      <c r="S25" s="1">
        <v>1</v>
      </c>
      <c r="T25" s="1">
        <v>0</v>
      </c>
      <c r="U25" s="1">
        <v>0</v>
      </c>
      <c r="V25" s="1">
        <v>0</v>
      </c>
      <c r="W25" s="1">
        <v>0</v>
      </c>
      <c r="X25" s="1">
        <v>0</v>
      </c>
      <c r="Y25" s="1">
        <v>0</v>
      </c>
      <c r="Z25" s="1">
        <v>0</v>
      </c>
      <c r="AA25" s="1">
        <v>0</v>
      </c>
      <c r="AB25" s="1">
        <v>0</v>
      </c>
      <c r="AC25" s="1">
        <v>0</v>
      </c>
      <c r="AD25" s="1">
        <v>0</v>
      </c>
      <c r="AE25" s="1">
        <v>0</v>
      </c>
      <c r="AF25" s="1">
        <v>0</v>
      </c>
      <c r="AG25" s="1">
        <v>0</v>
      </c>
      <c r="AH25" s="1">
        <v>0</v>
      </c>
      <c r="AI25" s="1">
        <v>0</v>
      </c>
      <c r="AJ25" s="1">
        <v>0</v>
      </c>
      <c r="AK25" s="1">
        <v>0</v>
      </c>
      <c r="AL25" s="1">
        <v>0</v>
      </c>
      <c r="AM25" s="1">
        <v>0</v>
      </c>
      <c r="AN25" s="1">
        <v>0</v>
      </c>
      <c r="AO25" s="1">
        <v>0</v>
      </c>
      <c r="AP25" s="1">
        <v>0</v>
      </c>
    </row>
    <row r="26" spans="1:42" x14ac:dyDescent="0.25">
      <c r="A26" s="1">
        <v>5</v>
      </c>
      <c r="B26" s="1" t="s">
        <v>270</v>
      </c>
      <c r="C26" s="1">
        <v>0</v>
      </c>
      <c r="D26" s="1">
        <v>0</v>
      </c>
      <c r="E26" s="1">
        <v>0</v>
      </c>
      <c r="F26" s="1">
        <v>0</v>
      </c>
      <c r="G26" s="1">
        <v>0</v>
      </c>
      <c r="H26" s="1">
        <v>0</v>
      </c>
      <c r="I26" s="1">
        <v>1</v>
      </c>
      <c r="J26" s="1">
        <v>0</v>
      </c>
      <c r="K26" s="1">
        <v>1</v>
      </c>
      <c r="L26" s="1">
        <v>0</v>
      </c>
      <c r="M26" s="1">
        <v>0</v>
      </c>
      <c r="N26" s="1">
        <v>0</v>
      </c>
      <c r="O26" s="1">
        <v>0</v>
      </c>
      <c r="P26" s="1">
        <v>0</v>
      </c>
      <c r="Q26" s="1">
        <v>1</v>
      </c>
      <c r="R26" s="1">
        <v>0</v>
      </c>
      <c r="S26" s="1">
        <v>1</v>
      </c>
      <c r="T26" s="1">
        <v>0</v>
      </c>
      <c r="U26" s="1">
        <v>0</v>
      </c>
      <c r="V26" s="1">
        <v>0</v>
      </c>
      <c r="W26" s="1">
        <v>0</v>
      </c>
      <c r="X26" s="1">
        <v>0</v>
      </c>
      <c r="Y26" s="1">
        <v>0</v>
      </c>
      <c r="Z26" s="1">
        <v>0</v>
      </c>
      <c r="AA26" s="1">
        <v>0</v>
      </c>
      <c r="AB26" s="1">
        <v>0</v>
      </c>
      <c r="AC26" s="1">
        <v>0</v>
      </c>
      <c r="AD26" s="1">
        <v>0</v>
      </c>
      <c r="AE26" s="1">
        <v>0</v>
      </c>
      <c r="AF26" s="1">
        <v>0</v>
      </c>
      <c r="AG26" s="1">
        <v>0</v>
      </c>
      <c r="AH26" s="1">
        <v>0</v>
      </c>
      <c r="AI26" s="1">
        <v>0</v>
      </c>
      <c r="AJ26" s="1">
        <v>0</v>
      </c>
      <c r="AK26" s="1">
        <v>0</v>
      </c>
      <c r="AL26" s="1">
        <v>0</v>
      </c>
      <c r="AM26" s="1">
        <v>0</v>
      </c>
      <c r="AN26" s="1">
        <v>0</v>
      </c>
      <c r="AO26" s="1">
        <v>0</v>
      </c>
      <c r="AP26" s="1">
        <v>0</v>
      </c>
    </row>
    <row r="27" spans="1:42" x14ac:dyDescent="0.25">
      <c r="C27" s="1">
        <f>8/18*100</f>
        <v>44.444444444444443</v>
      </c>
      <c r="D27" s="1">
        <f>9/18*100</f>
        <v>50</v>
      </c>
      <c r="E27" s="1">
        <f t="shared" ref="E27:G27" si="0">9/18*100</f>
        <v>50</v>
      </c>
      <c r="F27" s="1">
        <f t="shared" si="0"/>
        <v>50</v>
      </c>
      <c r="G27" s="1">
        <f t="shared" si="0"/>
        <v>50</v>
      </c>
      <c r="H27" s="1">
        <f>4/18*100</f>
        <v>22.222222222222221</v>
      </c>
      <c r="I27" s="9">
        <f>8/18*100</f>
        <v>44.444444444444443</v>
      </c>
      <c r="J27" s="8">
        <f>(8/18)*100</f>
        <v>44.444444444444443</v>
      </c>
      <c r="K27" s="8">
        <f>(9/18)*100</f>
        <v>50</v>
      </c>
      <c r="L27" s="8">
        <f>(5/18)*100</f>
        <v>27.777777777777779</v>
      </c>
      <c r="M27" s="1">
        <f>(6/18)*100</f>
        <v>33.333333333333329</v>
      </c>
      <c r="N27" s="1">
        <f>(8/18)*100</f>
        <v>44.444444444444443</v>
      </c>
      <c r="O27" s="1">
        <f>(6/18)*100</f>
        <v>33.333333333333329</v>
      </c>
      <c r="P27" s="8">
        <f>(9/18)*100</f>
        <v>50</v>
      </c>
      <c r="Q27" s="8">
        <f>(12/18)*100</f>
        <v>66.666666666666657</v>
      </c>
      <c r="R27" s="1">
        <f>(4/18)*100</f>
        <v>22.222222222222221</v>
      </c>
      <c r="S27" s="1">
        <f>(S28/18)*100</f>
        <v>44.444444444444443</v>
      </c>
      <c r="T27" s="1">
        <f>(7/18)*100</f>
        <v>38.888888888888893</v>
      </c>
      <c r="U27" s="1">
        <f>(7/18)*100</f>
        <v>38.888888888888893</v>
      </c>
      <c r="V27" s="1">
        <f>(7/18)*100</f>
        <v>38.888888888888893</v>
      </c>
      <c r="W27" s="1">
        <f t="shared" ref="W27:AP27" si="1">(W28/18)*100</f>
        <v>38.888888888888893</v>
      </c>
      <c r="X27" s="1">
        <f t="shared" si="1"/>
        <v>38.888888888888893</v>
      </c>
      <c r="Y27" s="1">
        <f t="shared" si="1"/>
        <v>44.444444444444443</v>
      </c>
      <c r="Z27" s="1">
        <f t="shared" si="1"/>
        <v>50</v>
      </c>
      <c r="AA27" s="1">
        <f t="shared" si="1"/>
        <v>50</v>
      </c>
      <c r="AB27" s="1">
        <f t="shared" si="1"/>
        <v>33.333333333333329</v>
      </c>
      <c r="AC27" s="1">
        <f t="shared" si="1"/>
        <v>38.888888888888893</v>
      </c>
      <c r="AD27" s="1">
        <f t="shared" si="1"/>
        <v>50</v>
      </c>
      <c r="AE27" s="1">
        <f t="shared" si="1"/>
        <v>50</v>
      </c>
      <c r="AF27" s="1">
        <f t="shared" si="1"/>
        <v>38.888888888888893</v>
      </c>
      <c r="AG27" s="8">
        <f t="shared" si="1"/>
        <v>27.777777777777779</v>
      </c>
      <c r="AH27" s="8">
        <f t="shared" si="1"/>
        <v>27.777777777777779</v>
      </c>
      <c r="AI27" s="8">
        <f t="shared" si="1"/>
        <v>22.222222222222221</v>
      </c>
      <c r="AJ27" s="8">
        <f t="shared" si="1"/>
        <v>27.777777777777779</v>
      </c>
      <c r="AK27" s="8">
        <f t="shared" si="1"/>
        <v>27.777777777777779</v>
      </c>
      <c r="AL27" s="8">
        <f t="shared" si="1"/>
        <v>33.333333333333329</v>
      </c>
      <c r="AM27" s="8">
        <f t="shared" si="1"/>
        <v>38.888888888888893</v>
      </c>
      <c r="AN27" s="8">
        <f t="shared" si="1"/>
        <v>44.444444444444443</v>
      </c>
      <c r="AO27" s="8">
        <f t="shared" si="1"/>
        <v>38.888888888888893</v>
      </c>
      <c r="AP27" s="8">
        <f t="shared" si="1"/>
        <v>33.333333333333329</v>
      </c>
    </row>
    <row r="28" spans="1:42" x14ac:dyDescent="0.25">
      <c r="C28" s="1">
        <f>SUM(C7:C26)</f>
        <v>8</v>
      </c>
      <c r="D28" s="1">
        <f>SUM(D7:D26)</f>
        <v>9</v>
      </c>
      <c r="E28" s="1">
        <f t="shared" ref="E28:G28" si="2">SUM(E7:E26)</f>
        <v>9</v>
      </c>
      <c r="F28" s="1">
        <f t="shared" si="2"/>
        <v>9</v>
      </c>
      <c r="G28" s="1">
        <f t="shared" si="2"/>
        <v>9</v>
      </c>
      <c r="H28" s="1">
        <f t="shared" ref="H28:U28" si="3">SUM(H7:H26)</f>
        <v>5</v>
      </c>
      <c r="I28" s="1">
        <f t="shared" si="3"/>
        <v>8</v>
      </c>
      <c r="J28" s="1">
        <f t="shared" si="3"/>
        <v>8</v>
      </c>
      <c r="K28" s="1">
        <f t="shared" si="3"/>
        <v>9</v>
      </c>
      <c r="L28" s="1">
        <f t="shared" si="3"/>
        <v>5</v>
      </c>
      <c r="M28" s="1">
        <f t="shared" si="3"/>
        <v>6</v>
      </c>
      <c r="N28" s="1">
        <f t="shared" si="3"/>
        <v>8</v>
      </c>
      <c r="O28" s="1">
        <f t="shared" si="3"/>
        <v>7</v>
      </c>
      <c r="P28" s="1">
        <f t="shared" si="3"/>
        <v>9</v>
      </c>
      <c r="Q28" s="1">
        <f t="shared" si="3"/>
        <v>12</v>
      </c>
      <c r="R28" s="1">
        <f t="shared" si="3"/>
        <v>4</v>
      </c>
      <c r="S28" s="1">
        <f t="shared" si="3"/>
        <v>8</v>
      </c>
      <c r="T28" s="1">
        <f>SUM(T7:T26)</f>
        <v>7</v>
      </c>
      <c r="U28" s="1">
        <f t="shared" si="3"/>
        <v>7</v>
      </c>
      <c r="V28" s="1">
        <f t="shared" ref="V28:AP28" si="4">SUM(V7:V26)</f>
        <v>7</v>
      </c>
      <c r="W28" s="1">
        <f t="shared" si="4"/>
        <v>7</v>
      </c>
      <c r="X28" s="1">
        <f t="shared" si="4"/>
        <v>7</v>
      </c>
      <c r="Y28" s="1">
        <f t="shared" si="4"/>
        <v>8</v>
      </c>
      <c r="Z28" s="1">
        <f t="shared" si="4"/>
        <v>9</v>
      </c>
      <c r="AA28" s="1">
        <f t="shared" si="4"/>
        <v>9</v>
      </c>
      <c r="AB28" s="1">
        <f t="shared" si="4"/>
        <v>6</v>
      </c>
      <c r="AC28" s="1">
        <f t="shared" si="4"/>
        <v>7</v>
      </c>
      <c r="AD28" s="1">
        <f t="shared" si="4"/>
        <v>9</v>
      </c>
      <c r="AE28" s="1">
        <f t="shared" si="4"/>
        <v>9</v>
      </c>
      <c r="AF28" s="1">
        <f t="shared" si="4"/>
        <v>7</v>
      </c>
      <c r="AG28" s="1">
        <f t="shared" si="4"/>
        <v>5</v>
      </c>
      <c r="AH28" s="1">
        <f t="shared" si="4"/>
        <v>5</v>
      </c>
      <c r="AI28" s="1">
        <f t="shared" si="4"/>
        <v>4</v>
      </c>
      <c r="AJ28" s="1">
        <f t="shared" si="4"/>
        <v>5</v>
      </c>
      <c r="AK28" s="1">
        <f t="shared" si="4"/>
        <v>5</v>
      </c>
      <c r="AL28" s="1">
        <f t="shared" si="4"/>
        <v>6</v>
      </c>
      <c r="AM28" s="1">
        <f t="shared" si="4"/>
        <v>7</v>
      </c>
      <c r="AN28" s="1">
        <f t="shared" si="4"/>
        <v>8</v>
      </c>
      <c r="AO28" s="1">
        <f t="shared" si="4"/>
        <v>7</v>
      </c>
      <c r="AP28" s="1">
        <f t="shared" si="4"/>
        <v>6</v>
      </c>
    </row>
  </sheetData>
  <mergeCells count="11">
    <mergeCell ref="M4:Q4"/>
    <mergeCell ref="A1:A3"/>
    <mergeCell ref="B1:B3"/>
    <mergeCell ref="C1:C3"/>
    <mergeCell ref="C4:G4"/>
    <mergeCell ref="H4:L4"/>
    <mergeCell ref="AL4:AP4"/>
    <mergeCell ref="AG4:AK4"/>
    <mergeCell ref="AB4:AF4"/>
    <mergeCell ref="W4:AA4"/>
    <mergeCell ref="R4:V4"/>
  </mergeCells>
  <pageMargins left="0.7" right="0.7" top="0.75" bottom="0.75" header="0.3" footer="0.3"/>
  <legacy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AE4CDB-7EB3-4CE3-870B-2984D1A85680}">
  <dimension ref="A1:F47"/>
  <sheetViews>
    <sheetView topLeftCell="A25" workbookViewId="0">
      <selection activeCell="F3" sqref="F3:F42"/>
    </sheetView>
  </sheetViews>
  <sheetFormatPr defaultColWidth="20.140625" defaultRowHeight="15" x14ac:dyDescent="0.25"/>
  <cols>
    <col min="1" max="1" width="4.85546875" style="1" customWidth="1"/>
    <col min="2" max="2" width="35.42578125" style="1" bestFit="1" customWidth="1"/>
    <col min="3" max="3" width="10.85546875" style="1" customWidth="1"/>
    <col min="4" max="4" width="29" style="1" customWidth="1"/>
    <col min="5" max="5" width="25" style="1" bestFit="1" customWidth="1"/>
    <col min="6" max="16384" width="20.140625" style="1"/>
  </cols>
  <sheetData>
    <row r="1" spans="1:6" x14ac:dyDescent="0.25">
      <c r="A1" s="17" t="s">
        <v>18</v>
      </c>
      <c r="B1" s="17"/>
      <c r="C1" s="2"/>
    </row>
    <row r="2" spans="1:6" x14ac:dyDescent="0.25">
      <c r="A2" s="2" t="s">
        <v>0</v>
      </c>
      <c r="B2" s="2" t="s">
        <v>1</v>
      </c>
      <c r="C2" s="2" t="s">
        <v>2</v>
      </c>
      <c r="D2" s="2" t="s">
        <v>15</v>
      </c>
      <c r="E2" s="2" t="s">
        <v>17</v>
      </c>
      <c r="F2" s="2" t="s">
        <v>11</v>
      </c>
    </row>
    <row r="3" spans="1:6" x14ac:dyDescent="0.25">
      <c r="A3" s="2">
        <v>1</v>
      </c>
      <c r="B3" s="1" t="s">
        <v>13</v>
      </c>
      <c r="C3" s="1">
        <v>2019</v>
      </c>
      <c r="D3" s="6">
        <f>'Biaya Lingkungan'!E3</f>
        <v>193852031000</v>
      </c>
      <c r="E3" s="4">
        <v>30194907730000</v>
      </c>
      <c r="F3" s="5">
        <f t="shared" ref="F3:F21" si="0">D3/E3</f>
        <v>6.4200239568011422E-3</v>
      </c>
    </row>
    <row r="4" spans="1:6" x14ac:dyDescent="0.25">
      <c r="A4" s="2">
        <v>2</v>
      </c>
      <c r="B4" s="1" t="s">
        <v>13</v>
      </c>
      <c r="C4" s="1">
        <v>2020</v>
      </c>
      <c r="D4" s="6">
        <f>'Biaya Lingkungan'!E4</f>
        <v>1149353693000</v>
      </c>
      <c r="E4" s="4">
        <v>31729512995000</v>
      </c>
      <c r="F4" s="5">
        <f t="shared" si="0"/>
        <v>3.6223489884043204E-2</v>
      </c>
    </row>
    <row r="5" spans="1:6" x14ac:dyDescent="0.25">
      <c r="A5" s="2">
        <v>3</v>
      </c>
      <c r="B5" s="1" t="s">
        <v>13</v>
      </c>
      <c r="C5" s="1">
        <v>2021</v>
      </c>
      <c r="D5" s="6">
        <f>'Biaya Lingkungan'!E5</f>
        <v>1861740000000</v>
      </c>
      <c r="E5" s="4">
        <v>32916154000000</v>
      </c>
      <c r="F5" s="5">
        <f t="shared" si="0"/>
        <v>5.6560070778621345E-2</v>
      </c>
    </row>
    <row r="6" spans="1:6" x14ac:dyDescent="0.25">
      <c r="A6" s="2">
        <v>4</v>
      </c>
      <c r="B6" s="1" t="s">
        <v>13</v>
      </c>
      <c r="C6" s="1">
        <v>2022</v>
      </c>
      <c r="D6" s="6">
        <f>'Biaya Lingkungan'!E6</f>
        <v>3820964000000</v>
      </c>
      <c r="E6" s="4">
        <v>33637271000000</v>
      </c>
      <c r="F6" s="5">
        <f t="shared" si="0"/>
        <v>0.11359316277470904</v>
      </c>
    </row>
    <row r="7" spans="1:6" x14ac:dyDescent="0.25">
      <c r="A7" s="2">
        <v>5</v>
      </c>
      <c r="B7" s="1" t="s">
        <v>13</v>
      </c>
      <c r="C7" s="1">
        <v>2023</v>
      </c>
      <c r="D7" s="6">
        <f>'Biaya Lingkungan'!E7</f>
        <v>3077648000000</v>
      </c>
      <c r="E7" s="4">
        <v>42851329000000</v>
      </c>
      <c r="F7" s="5">
        <f t="shared" si="0"/>
        <v>7.1821529735985545E-2</v>
      </c>
    </row>
    <row r="8" spans="1:6" x14ac:dyDescent="0.25">
      <c r="A8" s="2">
        <v>6</v>
      </c>
      <c r="B8" s="1" t="s">
        <v>276</v>
      </c>
      <c r="C8" s="1">
        <v>2019</v>
      </c>
      <c r="D8" s="4">
        <v>1789497292000</v>
      </c>
      <c r="E8" s="4">
        <f>1209041*14146*1000</f>
        <v>17103093986000</v>
      </c>
      <c r="F8" s="5">
        <f t="shared" si="0"/>
        <v>0.10463003322467973</v>
      </c>
    </row>
    <row r="9" spans="1:6" x14ac:dyDescent="0.25">
      <c r="A9" s="2">
        <v>7</v>
      </c>
      <c r="B9" s="1" t="s">
        <v>276</v>
      </c>
      <c r="C9" s="1">
        <v>2020</v>
      </c>
      <c r="D9" s="4">
        <f>37828*14105*1000</f>
        <v>533563940000</v>
      </c>
      <c r="E9" s="4">
        <f>1158629*14105*1000</f>
        <v>16342462045000</v>
      </c>
      <c r="F9" s="5">
        <f t="shared" si="0"/>
        <v>3.2648932488311619E-2</v>
      </c>
    </row>
    <row r="10" spans="1:6" x14ac:dyDescent="0.25">
      <c r="A10" s="2">
        <v>8</v>
      </c>
      <c r="B10" s="1" t="s">
        <v>276</v>
      </c>
      <c r="C10" s="1">
        <v>2021</v>
      </c>
      <c r="D10" s="4">
        <v>6783339910000</v>
      </c>
      <c r="E10" s="4">
        <f>1666239*14269*1000</f>
        <v>23775564291000</v>
      </c>
      <c r="F10" s="5">
        <f t="shared" si="0"/>
        <v>0.28530720983004237</v>
      </c>
    </row>
    <row r="11" spans="1:6" x14ac:dyDescent="0.25">
      <c r="A11" s="2">
        <v>9</v>
      </c>
      <c r="B11" s="1" t="s">
        <v>276</v>
      </c>
      <c r="C11" s="1">
        <v>2022</v>
      </c>
      <c r="D11" s="4">
        <f>1199345*15731*1000</f>
        <v>18866896195000</v>
      </c>
      <c r="E11" s="4">
        <f>2640177*15731*1000</f>
        <v>41532624387000</v>
      </c>
      <c r="F11" s="5">
        <f t="shared" si="0"/>
        <v>0.45426689195459241</v>
      </c>
    </row>
    <row r="12" spans="1:6" x14ac:dyDescent="0.25">
      <c r="A12" s="2">
        <v>10</v>
      </c>
      <c r="B12" s="1" t="s">
        <v>276</v>
      </c>
      <c r="C12" s="1">
        <v>2023</v>
      </c>
      <c r="D12" s="4">
        <f>499620*15416*1000</f>
        <v>7702141920000</v>
      </c>
      <c r="E12" s="4">
        <f>2187847*15416*1000</f>
        <v>33727849352000</v>
      </c>
      <c r="F12" s="5">
        <f t="shared" si="0"/>
        <v>0.22836148962884517</v>
      </c>
    </row>
    <row r="13" spans="1:6" x14ac:dyDescent="0.25">
      <c r="A13" s="2">
        <v>11</v>
      </c>
      <c r="B13" s="1" t="s">
        <v>279</v>
      </c>
      <c r="C13" s="1">
        <v>2019</v>
      </c>
      <c r="D13" s="4">
        <f>4040394*1000000</f>
        <v>4040394000000</v>
      </c>
      <c r="E13" s="4">
        <v>26098052000000</v>
      </c>
      <c r="F13" s="5">
        <f t="shared" si="0"/>
        <v>0.15481592265966823</v>
      </c>
    </row>
    <row r="14" spans="1:6" x14ac:dyDescent="0.25">
      <c r="A14" s="2">
        <v>12</v>
      </c>
      <c r="B14" s="1" t="s">
        <v>279</v>
      </c>
      <c r="C14" s="1">
        <v>2020</v>
      </c>
      <c r="D14" s="4">
        <v>2407927000000</v>
      </c>
      <c r="E14" s="4">
        <v>24056755000000</v>
      </c>
      <c r="F14" s="5">
        <f t="shared" si="0"/>
        <v>0.10009359117636606</v>
      </c>
    </row>
    <row r="15" spans="1:6" x14ac:dyDescent="0.25">
      <c r="A15" s="2">
        <v>13</v>
      </c>
      <c r="B15" s="1" t="s">
        <v>279</v>
      </c>
      <c r="C15" s="1">
        <v>2021</v>
      </c>
      <c r="D15" s="4">
        <v>8036888000000</v>
      </c>
      <c r="E15" s="4">
        <v>36123703000000</v>
      </c>
      <c r="F15" s="5">
        <f t="shared" si="0"/>
        <v>0.22248239611537057</v>
      </c>
    </row>
    <row r="16" spans="1:6" x14ac:dyDescent="0.25">
      <c r="A16" s="2">
        <v>14</v>
      </c>
      <c r="B16" s="1" t="s">
        <v>279</v>
      </c>
      <c r="C16" s="1">
        <v>2022</v>
      </c>
      <c r="D16" s="4">
        <v>12779427000000</v>
      </c>
      <c r="E16" s="4">
        <v>45359207000000</v>
      </c>
      <c r="F16" s="5">
        <f t="shared" si="0"/>
        <v>0.28173832492265571</v>
      </c>
    </row>
    <row r="17" spans="1:6" x14ac:dyDescent="0.25">
      <c r="A17" s="2">
        <v>15</v>
      </c>
      <c r="B17" s="1" t="s">
        <v>279</v>
      </c>
      <c r="C17" s="1">
        <v>2023</v>
      </c>
      <c r="D17" s="4">
        <v>6292521000000</v>
      </c>
      <c r="E17" s="4">
        <v>39765189000000</v>
      </c>
      <c r="F17" s="5">
        <f t="shared" si="0"/>
        <v>0.15824194875573205</v>
      </c>
    </row>
    <row r="18" spans="1:6" x14ac:dyDescent="0.25">
      <c r="A18" s="2">
        <v>16</v>
      </c>
      <c r="B18" s="1" t="s">
        <v>280</v>
      </c>
      <c r="C18" s="1">
        <v>2019</v>
      </c>
      <c r="D18" s="4">
        <f>'Biaya Lingkungan'!E18</f>
        <v>17565765525</v>
      </c>
      <c r="E18" s="4">
        <f>713006334*13889</f>
        <v>9902944972926</v>
      </c>
      <c r="F18" s="5">
        <f t="shared" si="0"/>
        <v>1.773792096494896E-3</v>
      </c>
    </row>
    <row r="19" spans="1:6" x14ac:dyDescent="0.25">
      <c r="A19" s="2">
        <v>17</v>
      </c>
      <c r="B19" s="1" t="s">
        <v>280</v>
      </c>
      <c r="C19" s="1">
        <v>2020</v>
      </c>
      <c r="D19" s="4">
        <f>'Biaya Lingkungan'!E19</f>
        <v>56878173765</v>
      </c>
      <c r="E19" s="4">
        <f>588143372*14085</f>
        <v>8283999394620</v>
      </c>
      <c r="F19" s="5">
        <f t="shared" si="0"/>
        <v>6.8660282377542457E-3</v>
      </c>
    </row>
    <row r="20" spans="1:6" x14ac:dyDescent="0.25">
      <c r="A20" s="2">
        <v>18</v>
      </c>
      <c r="B20" s="1" t="s">
        <v>280</v>
      </c>
      <c r="C20" s="1">
        <v>2021</v>
      </c>
      <c r="D20" s="4">
        <f>69782445*14286</f>
        <v>996912009270</v>
      </c>
      <c r="E20" s="4">
        <f>980443926*14286</f>
        <v>14006621926836</v>
      </c>
      <c r="F20" s="5">
        <f t="shared" si="0"/>
        <v>7.1174335573373729E-2</v>
      </c>
    </row>
    <row r="21" spans="1:6" x14ac:dyDescent="0.25">
      <c r="A21" s="2">
        <v>19</v>
      </c>
      <c r="B21" s="1" t="s">
        <v>280</v>
      </c>
      <c r="C21" s="1">
        <v>2022</v>
      </c>
      <c r="D21" s="4">
        <f>13683786*15625</f>
        <v>213809156250</v>
      </c>
      <c r="E21" s="4">
        <f>1080234251*15625</f>
        <v>16878660171875</v>
      </c>
      <c r="F21" s="5">
        <f t="shared" si="0"/>
        <v>1.2667424669540496E-2</v>
      </c>
    </row>
    <row r="22" spans="1:6" x14ac:dyDescent="0.25">
      <c r="A22" s="2">
        <v>20</v>
      </c>
      <c r="B22" s="1" t="s">
        <v>280</v>
      </c>
      <c r="C22" s="1">
        <v>2023</v>
      </c>
      <c r="D22" s="4">
        <f>14188051*15385</f>
        <v>218283164635</v>
      </c>
      <c r="E22" s="4">
        <f>1104867719*15385</f>
        <v>16998389856815</v>
      </c>
      <c r="F22" s="5">
        <f>D22/E22</f>
        <v>1.2841402419505389E-2</v>
      </c>
    </row>
    <row r="23" spans="1:6" x14ac:dyDescent="0.25">
      <c r="A23" s="2">
        <v>21</v>
      </c>
      <c r="B23" s="1" t="s">
        <v>281</v>
      </c>
      <c r="C23" s="1">
        <v>2019</v>
      </c>
      <c r="D23" s="4">
        <f>57400*13897*1000</f>
        <v>797687800000</v>
      </c>
      <c r="E23" s="4">
        <f>2222688*13897*1000</f>
        <v>30888695136000</v>
      </c>
      <c r="F23" s="5">
        <f>D23/E23</f>
        <v>2.5824587166529897E-2</v>
      </c>
    </row>
    <row r="24" spans="1:6" x14ac:dyDescent="0.25">
      <c r="A24" s="2">
        <v>22</v>
      </c>
      <c r="B24" s="1" t="s">
        <v>281</v>
      </c>
      <c r="C24" s="1">
        <v>2020</v>
      </c>
      <c r="D24" s="6">
        <f>'Biaya Lingkungan'!E24</f>
        <v>1163110036</v>
      </c>
      <c r="E24" s="4">
        <f>2314658*14044</f>
        <v>32507056952</v>
      </c>
      <c r="F24" s="5">
        <f>D24/E24</f>
        <v>3.5780231896029566E-2</v>
      </c>
    </row>
    <row r="25" spans="1:6" x14ac:dyDescent="0.25">
      <c r="A25" s="2">
        <v>23</v>
      </c>
      <c r="B25" s="1" t="s">
        <v>281</v>
      </c>
      <c r="C25" s="1">
        <v>2021</v>
      </c>
      <c r="D25" s="6">
        <f>'Biaya Lingkungan'!E25</f>
        <v>2366088987000</v>
      </c>
      <c r="E25" s="4">
        <f>2472828*14271*1000</f>
        <v>35289728388000</v>
      </c>
      <c r="F25" s="5">
        <f t="shared" ref="F25:F47" si="1">D25/E25</f>
        <v>6.7047526152243506E-2</v>
      </c>
    </row>
    <row r="26" spans="1:6" x14ac:dyDescent="0.25">
      <c r="A26" s="2">
        <v>24</v>
      </c>
      <c r="B26" s="1" t="s">
        <v>281</v>
      </c>
      <c r="C26" s="1">
        <v>2022</v>
      </c>
      <c r="D26" s="4">
        <f>200401*1000*15573</f>
        <v>3120844773000</v>
      </c>
      <c r="E26" s="4">
        <f>2658116*1000*15573</f>
        <v>41394840468000</v>
      </c>
      <c r="F26" s="5">
        <f t="shared" si="1"/>
        <v>7.5392119832242088E-2</v>
      </c>
    </row>
    <row r="27" spans="1:6" x14ac:dyDescent="0.25">
      <c r="A27" s="2">
        <v>25</v>
      </c>
      <c r="B27" s="1" t="s">
        <v>281</v>
      </c>
      <c r="C27" s="1">
        <v>2023</v>
      </c>
      <c r="D27" s="6">
        <f>'Biaya Lingkungan'!E27</f>
        <v>4229132944000</v>
      </c>
      <c r="E27" s="4">
        <f>2925999*1000*15416</f>
        <v>45107200584000</v>
      </c>
      <c r="F27" s="5">
        <f t="shared" si="1"/>
        <v>9.375737995809294E-2</v>
      </c>
    </row>
    <row r="28" spans="1:6" x14ac:dyDescent="0.25">
      <c r="A28" s="2">
        <v>26</v>
      </c>
      <c r="B28" s="1" t="s">
        <v>282</v>
      </c>
      <c r="C28" s="1">
        <v>2019</v>
      </c>
      <c r="D28" s="6">
        <f>'Biaya Lingkungan'!E28</f>
        <v>6041742778000</v>
      </c>
      <c r="E28" s="4">
        <f>7217105*1000*13889</f>
        <v>100238371345000</v>
      </c>
      <c r="F28" s="5">
        <f t="shared" si="1"/>
        <v>6.0273752425660979E-2</v>
      </c>
    </row>
    <row r="29" spans="1:6" x14ac:dyDescent="0.25">
      <c r="A29" s="2">
        <v>27</v>
      </c>
      <c r="B29" s="1" t="s">
        <v>282</v>
      </c>
      <c r="C29" s="1">
        <v>2020</v>
      </c>
      <c r="D29" s="4">
        <f>158505*1000*14085</f>
        <v>2232542925000</v>
      </c>
      <c r="E29" s="4">
        <f>6381566*1000*14085</f>
        <v>89884357110000</v>
      </c>
      <c r="F29" s="5">
        <f t="shared" si="1"/>
        <v>2.483794730008277E-2</v>
      </c>
    </row>
    <row r="30" spans="1:6" x14ac:dyDescent="0.25">
      <c r="A30" s="2">
        <v>28</v>
      </c>
      <c r="B30" s="1" t="s">
        <v>282</v>
      </c>
      <c r="C30" s="1">
        <v>2021</v>
      </c>
      <c r="D30" s="6">
        <f>'Biaya Lingkungan'!E30</f>
        <v>14695908198000</v>
      </c>
      <c r="E30" s="4">
        <f>7586936*1000*14286</f>
        <v>108386967696000</v>
      </c>
      <c r="F30" s="5">
        <f t="shared" si="1"/>
        <v>0.13558740972640337</v>
      </c>
    </row>
    <row r="31" spans="1:6" x14ac:dyDescent="0.25">
      <c r="A31" s="2">
        <v>29</v>
      </c>
      <c r="B31" s="1" t="s">
        <v>282</v>
      </c>
      <c r="C31" s="1">
        <v>2022</v>
      </c>
      <c r="D31" s="6">
        <f>'Biaya Lingkungan'!E31</f>
        <v>28982468750000</v>
      </c>
      <c r="E31" s="4">
        <f>10472711*1000*15625</f>
        <v>163636109375000</v>
      </c>
      <c r="F31" s="5">
        <f t="shared" si="1"/>
        <v>0.17711536201084896</v>
      </c>
    </row>
    <row r="32" spans="1:6" x14ac:dyDescent="0.25">
      <c r="A32" s="2">
        <v>30</v>
      </c>
      <c r="B32" s="1" t="s">
        <v>282</v>
      </c>
      <c r="C32" s="1">
        <v>2023</v>
      </c>
      <c r="D32" s="6">
        <f>'Biaya Lingkungan'!E32</f>
        <v>28537298030000</v>
      </c>
      <c r="E32" s="4">
        <f>10472711*1000*15385</f>
        <v>161122658735000</v>
      </c>
      <c r="F32" s="5">
        <f t="shared" si="1"/>
        <v>0.17711536201084896</v>
      </c>
    </row>
    <row r="33" spans="1:6" x14ac:dyDescent="0.25">
      <c r="A33" s="2">
        <v>31</v>
      </c>
      <c r="B33" s="1" t="s">
        <v>283</v>
      </c>
      <c r="C33" s="1">
        <v>2019</v>
      </c>
      <c r="D33" s="4">
        <f>26098429*13901</f>
        <v>362794261529</v>
      </c>
      <c r="E33" s="4">
        <f>160181748*13901</f>
        <v>2226686478948</v>
      </c>
      <c r="F33" s="5">
        <f t="shared" si="1"/>
        <v>0.16293010487062484</v>
      </c>
    </row>
    <row r="34" spans="1:6" x14ac:dyDescent="0.25">
      <c r="A34" s="2">
        <v>32</v>
      </c>
      <c r="B34" s="1" t="s">
        <v>283</v>
      </c>
      <c r="C34" s="1">
        <v>2020</v>
      </c>
      <c r="D34" s="4">
        <f>22533662*14105</f>
        <v>317837302510</v>
      </c>
      <c r="E34" s="4">
        <f>151108859*14105</f>
        <v>2131390456195</v>
      </c>
      <c r="F34" s="5">
        <f t="shared" si="1"/>
        <v>0.14912204452552977</v>
      </c>
    </row>
    <row r="35" spans="1:6" x14ac:dyDescent="0.25">
      <c r="A35" s="2">
        <v>33</v>
      </c>
      <c r="B35" s="1" t="s">
        <v>283</v>
      </c>
      <c r="C35" s="1">
        <v>2021</v>
      </c>
      <c r="D35" s="6">
        <f>'Biaya Lingkungan'!E35</f>
        <v>384884692830</v>
      </c>
      <c r="E35" s="4">
        <f>163696576*14278</f>
        <v>2337259712128</v>
      </c>
      <c r="F35" s="5">
        <f t="shared" si="1"/>
        <v>0.16467348101404394</v>
      </c>
    </row>
    <row r="36" spans="1:6" x14ac:dyDescent="0.25">
      <c r="A36" s="2">
        <v>34</v>
      </c>
      <c r="B36" s="1" t="s">
        <v>283</v>
      </c>
      <c r="C36" s="1">
        <v>2022</v>
      </c>
      <c r="D36" s="6">
        <f>'Biaya Lingkungan'!E36</f>
        <v>219862448976</v>
      </c>
      <c r="E36" s="4">
        <f>169488235*15592</f>
        <v>2642660560120</v>
      </c>
      <c r="F36" s="5">
        <f t="shared" si="1"/>
        <v>8.3197385352440534E-2</v>
      </c>
    </row>
    <row r="37" spans="1:6" x14ac:dyDescent="0.25">
      <c r="A37" s="2">
        <v>35</v>
      </c>
      <c r="B37" s="1" t="s">
        <v>283</v>
      </c>
      <c r="C37" s="1">
        <v>2023</v>
      </c>
      <c r="D37" s="6">
        <f>'Biaya Lingkungan'!E37</f>
        <v>284546867340</v>
      </c>
      <c r="E37" s="4">
        <f>236712430*15385</f>
        <v>3641820735550</v>
      </c>
      <c r="F37" s="5">
        <f t="shared" si="1"/>
        <v>7.8133133946535885E-2</v>
      </c>
    </row>
    <row r="38" spans="1:6" x14ac:dyDescent="0.25">
      <c r="A38" s="2">
        <v>36</v>
      </c>
      <c r="B38" s="1" t="s">
        <v>285</v>
      </c>
      <c r="C38" s="1">
        <v>2019</v>
      </c>
      <c r="D38" s="6">
        <f>'Biaya Lingkungan'!E38</f>
        <v>429859252</v>
      </c>
      <c r="E38" s="4">
        <f>551044*13586</f>
        <v>7486483784</v>
      </c>
      <c r="F38" s="5">
        <f t="shared" si="1"/>
        <v>5.741804355720221E-2</v>
      </c>
    </row>
    <row r="39" spans="1:6" x14ac:dyDescent="0.25">
      <c r="A39" s="2">
        <v>37</v>
      </c>
      <c r="B39" s="1" t="s">
        <v>285</v>
      </c>
      <c r="C39" s="1">
        <v>2020</v>
      </c>
      <c r="D39" s="6">
        <f>'Biaya Lingkungan'!E39</f>
        <v>458351792</v>
      </c>
      <c r="E39" s="4">
        <f>529688*14104</f>
        <v>7470719552</v>
      </c>
      <c r="F39" s="5">
        <f t="shared" si="1"/>
        <v>6.1353098427753695E-2</v>
      </c>
    </row>
    <row r="40" spans="1:6" x14ac:dyDescent="0.25">
      <c r="A40" s="2">
        <v>38</v>
      </c>
      <c r="B40" s="1" t="s">
        <v>285</v>
      </c>
      <c r="C40" s="1">
        <v>2021</v>
      </c>
      <c r="D40" s="6">
        <f>'Biaya Lingkungan'!E40</f>
        <v>484767495</v>
      </c>
      <c r="E40" s="4">
        <f>532736*14265</f>
        <v>7599479040</v>
      </c>
      <c r="F40" s="5">
        <f t="shared" si="1"/>
        <v>6.3789569317635755E-2</v>
      </c>
    </row>
    <row r="41" spans="1:6" x14ac:dyDescent="0.25">
      <c r="A41" s="2">
        <v>39</v>
      </c>
      <c r="B41" s="1" t="s">
        <v>285</v>
      </c>
      <c r="C41" s="1">
        <v>2022</v>
      </c>
      <c r="D41" s="6">
        <f>'Biaya Lingkungan'!E41</f>
        <v>647253018</v>
      </c>
      <c r="E41" s="4">
        <f>596420*15723</f>
        <v>9377511660</v>
      </c>
      <c r="F41" s="5">
        <f t="shared" si="1"/>
        <v>6.9021830253847963E-2</v>
      </c>
    </row>
    <row r="42" spans="1:6" x14ac:dyDescent="0.25">
      <c r="A42" s="2">
        <v>40</v>
      </c>
      <c r="B42" s="1" t="s">
        <v>285</v>
      </c>
      <c r="C42" s="1">
        <v>2023</v>
      </c>
      <c r="D42" s="6">
        <f>'Biaya Lingkungan'!E42</f>
        <v>191644704</v>
      </c>
      <c r="E42" s="4">
        <f>727945*15408</f>
        <v>11216176560</v>
      </c>
      <c r="F42" s="5">
        <f t="shared" si="1"/>
        <v>1.7086455707505374E-2</v>
      </c>
    </row>
    <row r="43" spans="1:6" x14ac:dyDescent="0.25">
      <c r="A43" s="2">
        <v>41</v>
      </c>
      <c r="E43" s="4"/>
      <c r="F43" s="5" t="e">
        <f t="shared" si="1"/>
        <v>#DIV/0!</v>
      </c>
    </row>
    <row r="44" spans="1:6" x14ac:dyDescent="0.25">
      <c r="A44" s="2">
        <v>42</v>
      </c>
      <c r="F44" s="5" t="e">
        <f t="shared" si="1"/>
        <v>#DIV/0!</v>
      </c>
    </row>
    <row r="45" spans="1:6" x14ac:dyDescent="0.25">
      <c r="A45" s="2">
        <v>43</v>
      </c>
      <c r="F45" s="5" t="e">
        <f t="shared" si="1"/>
        <v>#DIV/0!</v>
      </c>
    </row>
    <row r="46" spans="1:6" x14ac:dyDescent="0.25">
      <c r="A46" s="2">
        <v>44</v>
      </c>
      <c r="F46" s="5" t="e">
        <f t="shared" si="1"/>
        <v>#DIV/0!</v>
      </c>
    </row>
    <row r="47" spans="1:6" x14ac:dyDescent="0.25">
      <c r="A47" s="2">
        <v>45</v>
      </c>
      <c r="F47" s="5" t="e">
        <f t="shared" si="1"/>
        <v>#DIV/0!</v>
      </c>
    </row>
  </sheetData>
  <mergeCells count="1">
    <mergeCell ref="A1:B1"/>
  </mergeCells>
  <pageMargins left="0.7" right="0.7" top="0.75" bottom="0.75" header="0.3" footer="0.3"/>
  <legacy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657E47-5AE1-4D97-9FB6-F871B1B364A1}">
  <dimension ref="A1:AR41"/>
  <sheetViews>
    <sheetView tabSelected="1" workbookViewId="0">
      <selection activeCell="D2" sqref="D2:E41"/>
    </sheetView>
  </sheetViews>
  <sheetFormatPr defaultRowHeight="15" x14ac:dyDescent="0.25"/>
  <cols>
    <col min="2" max="2" width="6.42578125" style="15" bestFit="1" customWidth="1"/>
  </cols>
  <sheetData>
    <row r="1" spans="1:44" x14ac:dyDescent="0.25">
      <c r="A1" t="s">
        <v>286</v>
      </c>
      <c r="B1" s="16" t="s">
        <v>287</v>
      </c>
      <c r="C1" s="16" t="s">
        <v>288</v>
      </c>
      <c r="D1" t="s">
        <v>289</v>
      </c>
      <c r="E1" t="s">
        <v>290</v>
      </c>
    </row>
    <row r="2" spans="1:44" x14ac:dyDescent="0.25">
      <c r="A2" s="12">
        <v>1</v>
      </c>
      <c r="B2" s="12">
        <v>0.75222322535274344</v>
      </c>
      <c r="C2" s="14">
        <v>0.36263736263736263</v>
      </c>
      <c r="D2" s="12">
        <f>8/18*100</f>
        <v>44.444444444444443</v>
      </c>
      <c r="E2" s="14">
        <v>6.4200239568011422E-3</v>
      </c>
      <c r="O2" s="1"/>
      <c r="U2" s="1">
        <f>(U3/18)*100</f>
        <v>0</v>
      </c>
      <c r="V2" s="1">
        <f>(7/18)*100</f>
        <v>38.888888888888893</v>
      </c>
      <c r="W2" s="1">
        <f>(7/18)*100</f>
        <v>38.888888888888893</v>
      </c>
      <c r="X2" s="1">
        <f>(7/18)*100</f>
        <v>38.888888888888893</v>
      </c>
      <c r="Y2" s="1">
        <f t="shared" ref="Y2:AR2" si="0">(Y3/18)*100</f>
        <v>0</v>
      </c>
      <c r="Z2" s="1">
        <f t="shared" si="0"/>
        <v>0</v>
      </c>
      <c r="AA2" s="1">
        <f t="shared" si="0"/>
        <v>0</v>
      </c>
      <c r="AB2" s="1">
        <f t="shared" si="0"/>
        <v>0</v>
      </c>
      <c r="AC2" s="1">
        <f t="shared" si="0"/>
        <v>0</v>
      </c>
      <c r="AD2" s="1">
        <f t="shared" si="0"/>
        <v>0</v>
      </c>
      <c r="AE2" s="1">
        <f t="shared" si="0"/>
        <v>0</v>
      </c>
      <c r="AF2" s="1">
        <f t="shared" si="0"/>
        <v>0</v>
      </c>
      <c r="AG2" s="1">
        <f t="shared" si="0"/>
        <v>0</v>
      </c>
      <c r="AH2" s="1">
        <f t="shared" si="0"/>
        <v>0</v>
      </c>
      <c r="AI2" s="8">
        <f t="shared" si="0"/>
        <v>0</v>
      </c>
      <c r="AJ2" s="8">
        <f t="shared" si="0"/>
        <v>0</v>
      </c>
      <c r="AK2" s="8">
        <f t="shared" si="0"/>
        <v>0</v>
      </c>
      <c r="AL2" s="8">
        <f t="shared" si="0"/>
        <v>0</v>
      </c>
      <c r="AM2" s="8">
        <f t="shared" si="0"/>
        <v>0</v>
      </c>
      <c r="AN2" s="8">
        <f t="shared" si="0"/>
        <v>0</v>
      </c>
      <c r="AO2" s="8">
        <f t="shared" si="0"/>
        <v>0</v>
      </c>
      <c r="AP2" s="8">
        <f t="shared" si="0"/>
        <v>0</v>
      </c>
      <c r="AQ2" s="8">
        <f t="shared" si="0"/>
        <v>0</v>
      </c>
      <c r="AR2" s="8">
        <f t="shared" si="0"/>
        <v>0</v>
      </c>
    </row>
    <row r="3" spans="1:44" x14ac:dyDescent="0.25">
      <c r="A3" s="12">
        <v>1</v>
      </c>
      <c r="B3" s="12">
        <v>9.6706523567937061E-2</v>
      </c>
      <c r="C3" s="14">
        <v>0.39560439560439559</v>
      </c>
      <c r="D3" s="12">
        <f>9/18*100</f>
        <v>50</v>
      </c>
      <c r="E3" s="14">
        <v>3.6223489884043204E-2</v>
      </c>
    </row>
    <row r="4" spans="1:44" x14ac:dyDescent="0.25">
      <c r="A4" s="12">
        <v>1</v>
      </c>
      <c r="B4" s="12">
        <v>5.4830427449590172E-2</v>
      </c>
      <c r="C4" s="14">
        <v>0.37362637362637363</v>
      </c>
      <c r="D4" s="12">
        <f t="shared" ref="D4:D6" si="1">9/18*100</f>
        <v>50</v>
      </c>
      <c r="E4" s="14">
        <v>5.6560070778621345E-2</v>
      </c>
    </row>
    <row r="5" spans="1:44" x14ac:dyDescent="0.25">
      <c r="A5" s="12">
        <v>1</v>
      </c>
      <c r="B5" s="12">
        <v>3.740679053767583E-2</v>
      </c>
      <c r="C5" s="14">
        <v>0.70329670329670335</v>
      </c>
      <c r="D5" s="12">
        <f t="shared" si="1"/>
        <v>50</v>
      </c>
      <c r="E5" s="14">
        <v>0.11359316277470904</v>
      </c>
    </row>
    <row r="6" spans="1:44" x14ac:dyDescent="0.25">
      <c r="A6" s="12">
        <v>1</v>
      </c>
      <c r="B6" s="12">
        <v>4.9427354915181985E-2</v>
      </c>
      <c r="C6" s="14">
        <v>0.65934065934065933</v>
      </c>
      <c r="D6" s="12">
        <f t="shared" si="1"/>
        <v>50</v>
      </c>
      <c r="E6" s="14">
        <v>7.1821529735985545E-2</v>
      </c>
    </row>
    <row r="7" spans="1:44" x14ac:dyDescent="0.25">
      <c r="A7" s="12">
        <v>1</v>
      </c>
      <c r="B7" s="12">
        <v>0.15177625650187349</v>
      </c>
      <c r="C7" s="14">
        <v>0.10989010989010989</v>
      </c>
      <c r="D7" s="12">
        <f>4/18*100</f>
        <v>22.222222222222221</v>
      </c>
      <c r="E7" s="14">
        <v>0.10463003322467973</v>
      </c>
    </row>
    <row r="8" spans="1:44" x14ac:dyDescent="0.25">
      <c r="A8" s="12">
        <v>1</v>
      </c>
      <c r="B8" s="12">
        <v>0.3145817912657291</v>
      </c>
      <c r="C8" s="14">
        <v>0.21978021978021978</v>
      </c>
      <c r="D8" s="12">
        <f>8/18*100</f>
        <v>44.444444444444443</v>
      </c>
      <c r="E8" s="14">
        <v>3.2648932488311619E-2</v>
      </c>
    </row>
    <row r="9" spans="1:44" x14ac:dyDescent="0.25">
      <c r="A9" s="12">
        <v>1</v>
      </c>
      <c r="B9" s="12">
        <v>2.1876774858537201E-2</v>
      </c>
      <c r="C9" s="14">
        <v>0.32967032967032966</v>
      </c>
      <c r="D9" s="12">
        <f>(8/18)*100</f>
        <v>44.444444444444443</v>
      </c>
      <c r="E9" s="14">
        <v>0.28530720983004237</v>
      </c>
    </row>
    <row r="10" spans="1:44" x14ac:dyDescent="0.25">
      <c r="A10" s="12">
        <v>1</v>
      </c>
      <c r="B10" s="12">
        <v>3.2017476205762313E-2</v>
      </c>
      <c r="C10" s="14">
        <v>0.53846153846153844</v>
      </c>
      <c r="D10" s="12">
        <f>(9/18)*100</f>
        <v>50</v>
      </c>
      <c r="E10" s="14">
        <v>0.45426689195459241</v>
      </c>
    </row>
    <row r="11" spans="1:44" x14ac:dyDescent="0.25">
      <c r="A11" s="12">
        <v>1</v>
      </c>
      <c r="B11" s="12">
        <v>0.14651134862495496</v>
      </c>
      <c r="C11" s="14">
        <v>0.67032967032967028</v>
      </c>
      <c r="D11" s="12">
        <f>(5/18)*100</f>
        <v>27.777777777777779</v>
      </c>
      <c r="E11" s="14">
        <v>0.22836148962884517</v>
      </c>
    </row>
    <row r="12" spans="1:44" x14ac:dyDescent="0.25">
      <c r="A12" s="2">
        <v>0.66700000000000004</v>
      </c>
      <c r="B12" s="12">
        <v>2.402834971044903E-2</v>
      </c>
      <c r="C12" s="14">
        <v>0.43956043956043955</v>
      </c>
      <c r="D12" s="12">
        <f>(6/18)*100</f>
        <v>33.333333333333329</v>
      </c>
      <c r="E12" s="14">
        <v>0.15481592265966823</v>
      </c>
    </row>
    <row r="13" spans="1:44" x14ac:dyDescent="0.25">
      <c r="A13" s="12">
        <v>1</v>
      </c>
      <c r="B13" s="12">
        <v>4.5589901541865679E-2</v>
      </c>
      <c r="C13" s="14">
        <v>0.63736263736263732</v>
      </c>
      <c r="D13" s="12">
        <f>(8/18)*100</f>
        <v>44.444444444444443</v>
      </c>
      <c r="E13" s="14">
        <v>0.10009359117636606</v>
      </c>
    </row>
    <row r="14" spans="1:44" x14ac:dyDescent="0.25">
      <c r="A14" s="12">
        <v>1</v>
      </c>
      <c r="B14" s="12">
        <v>1.5548306757540979E-2</v>
      </c>
      <c r="C14" s="14">
        <v>0.45054945054945056</v>
      </c>
      <c r="D14" s="12">
        <f>(6/18)*100</f>
        <v>33.333333333333329</v>
      </c>
      <c r="E14" s="14">
        <v>0.22248239611537057</v>
      </c>
    </row>
    <row r="15" spans="1:44" x14ac:dyDescent="0.25">
      <c r="A15" s="12">
        <v>1</v>
      </c>
      <c r="B15" s="12">
        <v>1.3555224346130698E-2</v>
      </c>
      <c r="C15" s="14">
        <v>0.7142857142857143</v>
      </c>
      <c r="D15" s="12">
        <f>(9/18)*100</f>
        <v>50</v>
      </c>
      <c r="E15" s="14">
        <v>0.28173832492265571</v>
      </c>
    </row>
    <row r="16" spans="1:44" x14ac:dyDescent="0.25">
      <c r="A16" s="12">
        <v>1</v>
      </c>
      <c r="B16" s="12">
        <v>4.0327080354598741E-2</v>
      </c>
      <c r="C16" s="14">
        <v>0.7142857142857143</v>
      </c>
      <c r="D16" s="12">
        <f>(12/18)*100</f>
        <v>66.666666666666657</v>
      </c>
      <c r="E16" s="14">
        <v>0.15824194875573205</v>
      </c>
    </row>
    <row r="17" spans="1:5" x14ac:dyDescent="0.25">
      <c r="A17" s="12">
        <v>1</v>
      </c>
      <c r="B17" s="12">
        <v>1.6349008677775802E-2</v>
      </c>
      <c r="C17" s="14">
        <v>0.30769230769230771</v>
      </c>
      <c r="D17" s="12">
        <f>(4/18)*100</f>
        <v>22.222222222222221</v>
      </c>
      <c r="E17" s="14">
        <v>1.773792096494896E-3</v>
      </c>
    </row>
    <row r="18" spans="1:5" x14ac:dyDescent="0.25">
      <c r="A18" s="12">
        <v>1</v>
      </c>
      <c r="B18" s="12">
        <v>0.12520822968796316</v>
      </c>
      <c r="C18" s="14">
        <v>0.42857142857142855</v>
      </c>
      <c r="D18" s="14">
        <v>44.444444444444443</v>
      </c>
      <c r="E18" s="14">
        <v>6.8660282377542457E-3</v>
      </c>
    </row>
    <row r="19" spans="1:5" x14ac:dyDescent="0.25">
      <c r="A19" s="12">
        <v>1</v>
      </c>
      <c r="B19" s="12">
        <v>1.3477039963274433E-3</v>
      </c>
      <c r="C19" s="14">
        <v>0.43956043956043955</v>
      </c>
      <c r="D19" s="14">
        <v>38.888888888888893</v>
      </c>
      <c r="E19" s="14">
        <v>7.1174335573373729E-2</v>
      </c>
    </row>
    <row r="20" spans="1:5" x14ac:dyDescent="0.25">
      <c r="A20" s="12">
        <v>1</v>
      </c>
      <c r="B20" s="12">
        <v>4.5479372448531423E-3</v>
      </c>
      <c r="C20" s="14">
        <v>0.5494505494505495</v>
      </c>
      <c r="D20" s="14">
        <v>38.888888888888893</v>
      </c>
      <c r="E20" s="14">
        <v>1.2667424669540496E-2</v>
      </c>
    </row>
    <row r="21" spans="1:5" x14ac:dyDescent="0.25">
      <c r="A21" s="12">
        <v>1</v>
      </c>
      <c r="B21" s="12">
        <v>1.4495437040647796E-2</v>
      </c>
      <c r="C21" s="14">
        <v>0.58241758241758246</v>
      </c>
      <c r="D21" s="14">
        <v>38.888888888888893</v>
      </c>
      <c r="E21" s="14">
        <v>1.2841402419505389E-2</v>
      </c>
    </row>
    <row r="22" spans="1:5" x14ac:dyDescent="0.25">
      <c r="A22" s="12">
        <v>1</v>
      </c>
      <c r="B22" s="12">
        <v>0.18223538327526131</v>
      </c>
      <c r="C22" s="14">
        <v>0.2967032967032967</v>
      </c>
      <c r="D22" s="14">
        <v>38.888888888888893</v>
      </c>
      <c r="E22" s="14">
        <v>2.5824587166529897E-2</v>
      </c>
    </row>
    <row r="23" spans="1:5" x14ac:dyDescent="0.25">
      <c r="A23" s="12">
        <v>1</v>
      </c>
      <c r="B23" s="12">
        <v>0.68345427981501827</v>
      </c>
      <c r="C23" s="14">
        <v>0.43956043956043955</v>
      </c>
      <c r="D23" s="14">
        <v>38.888888888888893</v>
      </c>
      <c r="E23" s="14">
        <v>3.5780231896029566E-2</v>
      </c>
    </row>
    <row r="24" spans="1:5" x14ac:dyDescent="0.25">
      <c r="A24" s="12">
        <v>1</v>
      </c>
      <c r="B24" s="12">
        <v>0.12877189575203413</v>
      </c>
      <c r="C24" s="14">
        <v>0.53846153846153844</v>
      </c>
      <c r="D24" s="14">
        <v>44.444444444444443</v>
      </c>
      <c r="E24" s="14">
        <v>6.7047526152243506E-2</v>
      </c>
    </row>
    <row r="25" spans="1:5" x14ac:dyDescent="0.25">
      <c r="A25" s="12">
        <v>1</v>
      </c>
      <c r="B25" s="12">
        <v>0.10051096551414414</v>
      </c>
      <c r="C25" s="14">
        <v>0.74725274725274726</v>
      </c>
      <c r="D25" s="14">
        <v>50</v>
      </c>
      <c r="E25" s="14">
        <v>7.5392119832242088E-2</v>
      </c>
    </row>
    <row r="26" spans="1:5" x14ac:dyDescent="0.25">
      <c r="A26" s="12">
        <v>1</v>
      </c>
      <c r="B26" s="12">
        <v>0.24546954442395036</v>
      </c>
      <c r="C26" s="14">
        <v>0.76923076923076927</v>
      </c>
      <c r="D26" s="14">
        <v>50</v>
      </c>
      <c r="E26" s="14">
        <v>9.375737995809294E-2</v>
      </c>
    </row>
    <row r="27" spans="1:5" x14ac:dyDescent="0.25">
      <c r="A27" s="12">
        <v>1</v>
      </c>
      <c r="B27" s="12">
        <v>0.33955935834777773</v>
      </c>
      <c r="C27" s="14">
        <v>0.56043956043956045</v>
      </c>
      <c r="D27" s="14">
        <v>33.333333333333329</v>
      </c>
      <c r="E27" s="14">
        <v>6.0273752425660979E-2</v>
      </c>
    </row>
    <row r="28" spans="1:5" x14ac:dyDescent="0.25">
      <c r="A28" s="12">
        <v>1</v>
      </c>
      <c r="B28" s="12">
        <v>0.82821362102141893</v>
      </c>
      <c r="C28" s="14">
        <v>0.59340659340659341</v>
      </c>
      <c r="D28" s="14">
        <v>38.888888888888893</v>
      </c>
      <c r="E28" s="14">
        <v>2.483794730008277E-2</v>
      </c>
    </row>
    <row r="29" spans="1:5" x14ac:dyDescent="0.25">
      <c r="A29" s="12">
        <v>1</v>
      </c>
      <c r="B29" s="12">
        <v>0.17128628269075419</v>
      </c>
      <c r="C29" s="14">
        <v>0.65934065934065933</v>
      </c>
      <c r="D29" s="14">
        <v>50</v>
      </c>
      <c r="E29" s="14">
        <v>0.13558740972640337</v>
      </c>
    </row>
    <row r="30" spans="1:5" x14ac:dyDescent="0.25">
      <c r="A30" s="12">
        <v>1</v>
      </c>
      <c r="B30" s="12">
        <v>1.6972166363502073E-2</v>
      </c>
      <c r="C30" s="14">
        <v>0.69230769230769229</v>
      </c>
      <c r="D30" s="14">
        <v>50</v>
      </c>
      <c r="E30" s="14">
        <v>0.17711536201084896</v>
      </c>
    </row>
    <row r="31" spans="1:5" x14ac:dyDescent="0.25">
      <c r="A31" s="12">
        <v>1</v>
      </c>
      <c r="B31" s="12">
        <v>2.2608068330076586E-2</v>
      </c>
      <c r="C31" s="14">
        <v>0.63736263736263732</v>
      </c>
      <c r="D31" s="14">
        <v>38.888888888888893</v>
      </c>
      <c r="E31" s="14">
        <v>0.17711536201084896</v>
      </c>
    </row>
    <row r="32" spans="1:5" x14ac:dyDescent="0.25">
      <c r="A32" s="12">
        <v>1</v>
      </c>
      <c r="B32" s="12">
        <v>5.6175089192723963E-3</v>
      </c>
      <c r="C32" s="14">
        <v>0</v>
      </c>
      <c r="D32" s="14">
        <v>27.777777777777779</v>
      </c>
      <c r="E32" s="14">
        <v>0.16293010487062484</v>
      </c>
    </row>
    <row r="33" spans="1:5" x14ac:dyDescent="0.25">
      <c r="A33" s="12">
        <v>1</v>
      </c>
      <c r="B33" s="12">
        <v>8.5861539172675892E-3</v>
      </c>
      <c r="C33" s="14">
        <v>0</v>
      </c>
      <c r="D33" s="14">
        <v>27.777777777777779</v>
      </c>
      <c r="E33" s="14">
        <v>0.14912204452552977</v>
      </c>
    </row>
    <row r="34" spans="1:5" x14ac:dyDescent="0.25">
      <c r="A34" s="12">
        <v>1</v>
      </c>
      <c r="B34" s="12">
        <v>6.8903753498229239E-3</v>
      </c>
      <c r="C34" s="14">
        <v>0</v>
      </c>
      <c r="D34" s="14">
        <v>22.222222222222221</v>
      </c>
      <c r="E34" s="14">
        <v>0.16467348101404394</v>
      </c>
    </row>
    <row r="35" spans="1:5" x14ac:dyDescent="0.25">
      <c r="A35" s="12">
        <v>1</v>
      </c>
      <c r="B35" s="12">
        <v>1.2553303271452595E-2</v>
      </c>
      <c r="C35" s="14">
        <v>0</v>
      </c>
      <c r="D35" s="14">
        <v>27.777777777777779</v>
      </c>
      <c r="E35" s="14">
        <v>8.3197385352440534E-2</v>
      </c>
    </row>
    <row r="36" spans="1:5" x14ac:dyDescent="0.25">
      <c r="A36" s="12">
        <v>1</v>
      </c>
      <c r="B36" s="12">
        <v>1.0307616553358186E-2</v>
      </c>
      <c r="C36" s="14">
        <v>0</v>
      </c>
      <c r="D36" s="14">
        <v>27.777777777777779</v>
      </c>
      <c r="E36" s="14">
        <v>7.8133133946535885E-2</v>
      </c>
    </row>
    <row r="37" spans="1:5" x14ac:dyDescent="0.25">
      <c r="A37" s="2">
        <v>0.66700000000000004</v>
      </c>
      <c r="B37" s="12">
        <v>6.7990000000000004</v>
      </c>
      <c r="C37" s="14">
        <v>0.27472527472527475</v>
      </c>
      <c r="D37" s="14">
        <v>33.333333333333329</v>
      </c>
      <c r="E37" s="14">
        <v>5.741804355720221E-2</v>
      </c>
    </row>
    <row r="38" spans="1:5" x14ac:dyDescent="0.25">
      <c r="A38" s="12">
        <v>1</v>
      </c>
      <c r="B38" s="12">
        <v>2.6049581889711475</v>
      </c>
      <c r="C38" s="14">
        <v>0.48351648351648352</v>
      </c>
      <c r="D38" s="14">
        <v>38.888888888888893</v>
      </c>
      <c r="E38" s="14">
        <v>6.1353098427753695E-2</v>
      </c>
    </row>
    <row r="39" spans="1:5" x14ac:dyDescent="0.25">
      <c r="A39" s="12">
        <v>1</v>
      </c>
      <c r="B39" s="12">
        <v>3.8691806739228669</v>
      </c>
      <c r="C39" s="14">
        <v>0.42857142857142855</v>
      </c>
      <c r="D39" s="14">
        <v>44.444444444444443</v>
      </c>
      <c r="E39" s="14">
        <v>6.3789569317635755E-2</v>
      </c>
    </row>
    <row r="40" spans="1:5" x14ac:dyDescent="0.25">
      <c r="A40" s="12">
        <v>1</v>
      </c>
      <c r="B40" s="12">
        <v>3.9952676966428604</v>
      </c>
      <c r="C40" s="14">
        <v>0.47252747252747251</v>
      </c>
      <c r="D40" s="14">
        <v>38.888888888888893</v>
      </c>
      <c r="E40" s="14">
        <v>6.9021830253847963E-2</v>
      </c>
    </row>
    <row r="41" spans="1:5" x14ac:dyDescent="0.25">
      <c r="A41" s="12">
        <v>1</v>
      </c>
      <c r="B41" s="12">
        <v>19.171623251326579</v>
      </c>
      <c r="C41" s="14">
        <v>0.50549450549450547</v>
      </c>
      <c r="D41" s="14">
        <v>33.333333333333329</v>
      </c>
      <c r="E41" s="14">
        <v>1.7086455707505374E-2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Green Accounting</vt:lpstr>
      <vt:lpstr>Biaya Lingkungan</vt:lpstr>
      <vt:lpstr>Corporate Social Responsibility</vt:lpstr>
      <vt:lpstr>GIC</vt:lpstr>
      <vt:lpstr>Return on Asset</vt:lpstr>
      <vt:lpstr>HASIL TABULASI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Nadia Trisna</dc:creator>
  <cp:lastModifiedBy>Nadia Trisna</cp:lastModifiedBy>
  <cp:lastPrinted>2024-12-25T03:09:08Z</cp:lastPrinted>
  <dcterms:created xsi:type="dcterms:W3CDTF">2024-12-25T02:50:38Z</dcterms:created>
  <dcterms:modified xsi:type="dcterms:W3CDTF">2025-06-10T11:06:02Z</dcterms:modified>
</cp:coreProperties>
</file>